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6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7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siness Files\CPUC\2015\ExAnteReview\Workpapers\2017 Phase 2\PGE HVAC\Review\"/>
    </mc:Choice>
  </mc:AlternateContent>
  <bookViews>
    <workbookView xWindow="120" yWindow="108" windowWidth="12336" windowHeight="7656" activeTab="1" xr2:uid="{00000000-000D-0000-FFFF-FFFF00000000}"/>
  </bookViews>
  <sheets>
    <sheet name="Summary" sheetId="16" r:id="rId1"/>
    <sheet name="AllCoefs" sheetId="8" r:id="rId2"/>
    <sheet name="CLOSS" sheetId="9" r:id="rId3"/>
    <sheet name="EIR_fPLR" sheetId="10" r:id="rId4"/>
    <sheet name="ODFan_fPLR" sheetId="11" r:id="rId5"/>
    <sheet name="IDFan_fPLR" sheetId="12" r:id="rId6"/>
    <sheet name="Cap_T" sheetId="13" r:id="rId7"/>
    <sheet name="SCap_T" sheetId="15" r:id="rId8"/>
    <sheet name="EIR_fT" sheetId="14" r:id="rId9"/>
    <sheet name="Savings_65to109" sheetId="17" r:id="rId10"/>
    <sheet name="Savings_110to239" sheetId="18" r:id="rId11"/>
    <sheet name="Savings_240to759" sheetId="19" r:id="rId12"/>
  </sheets>
  <calcPr calcId="171027"/>
</workbook>
</file>

<file path=xl/calcChain.xml><?xml version="1.0" encoding="utf-8"?>
<calcChain xmlns="http://schemas.openxmlformats.org/spreadsheetml/2006/main">
  <c r="Q9" i="19" l="1"/>
  <c r="U9" i="19" s="1"/>
  <c r="R9" i="19"/>
  <c r="V9" i="19" s="1"/>
  <c r="S9" i="19"/>
  <c r="W9" i="19" s="1"/>
  <c r="Y9" i="19"/>
  <c r="AA9" i="19"/>
  <c r="AC9" i="19"/>
  <c r="AE9" i="19"/>
  <c r="AJ9" i="19"/>
  <c r="Q10" i="19"/>
  <c r="U10" i="19" s="1"/>
  <c r="R10" i="19"/>
  <c r="S10" i="19"/>
  <c r="Y10" i="19"/>
  <c r="AA10" i="19"/>
  <c r="W10" i="19"/>
  <c r="AC10" i="19"/>
  <c r="Q11" i="19"/>
  <c r="U11" i="19" s="1"/>
  <c r="R11" i="19"/>
  <c r="S11" i="19"/>
  <c r="W11" i="19" s="1"/>
  <c r="Y11" i="19"/>
  <c r="AA11" i="19"/>
  <c r="V11" i="19"/>
  <c r="AC11" i="19"/>
  <c r="Q9" i="18"/>
  <c r="U9" i="18" s="1"/>
  <c r="R9" i="18"/>
  <c r="S9" i="18"/>
  <c r="W9" i="18" s="1"/>
  <c r="Y9" i="18"/>
  <c r="AA9" i="18"/>
  <c r="V9" i="18"/>
  <c r="AC9" i="18"/>
  <c r="AE9" i="18"/>
  <c r="AE10" i="18" s="1"/>
  <c r="Q10" i="18"/>
  <c r="R10" i="18"/>
  <c r="S10" i="18"/>
  <c r="W10" i="18" s="1"/>
  <c r="U10" i="18"/>
  <c r="Y10" i="18"/>
  <c r="AA10" i="18"/>
  <c r="V10" i="18"/>
  <c r="AC10" i="18"/>
  <c r="Q9" i="17"/>
  <c r="R9" i="17"/>
  <c r="S9" i="17"/>
  <c r="U9" i="17"/>
  <c r="V9" i="17"/>
  <c r="W9" i="17"/>
  <c r="Y9" i="17"/>
  <c r="AA9" i="17"/>
  <c r="AC9" i="17"/>
  <c r="AE9" i="17"/>
  <c r="AE10" i="17" s="1"/>
  <c r="AE11" i="17" s="1"/>
  <c r="Q10" i="17"/>
  <c r="R10" i="17"/>
  <c r="S10" i="17"/>
  <c r="T10" i="17" s="1"/>
  <c r="U10" i="17"/>
  <c r="V10" i="17"/>
  <c r="Y10" i="17"/>
  <c r="AA10" i="17"/>
  <c r="AC10" i="17"/>
  <c r="Q11" i="17"/>
  <c r="U11" i="17" s="1"/>
  <c r="R11" i="17"/>
  <c r="V11" i="17" s="1"/>
  <c r="S11" i="17"/>
  <c r="T11" i="17" s="1"/>
  <c r="Y11" i="17"/>
  <c r="AA11" i="17"/>
  <c r="AC11" i="17"/>
  <c r="D17" i="15"/>
  <c r="D22" i="15" s="1"/>
  <c r="E17" i="15"/>
  <c r="E22" i="15" s="1"/>
  <c r="F17" i="15"/>
  <c r="G17" i="15"/>
  <c r="H17" i="15"/>
  <c r="I17" i="15"/>
  <c r="J17" i="15"/>
  <c r="J22" i="15" s="1"/>
  <c r="K17" i="15"/>
  <c r="K22" i="15" s="1"/>
  <c r="L17" i="15"/>
  <c r="L22" i="15" s="1"/>
  <c r="M17" i="15"/>
  <c r="M22" i="15" s="1"/>
  <c r="D18" i="15"/>
  <c r="E18" i="15"/>
  <c r="F18" i="15"/>
  <c r="G18" i="15"/>
  <c r="H18" i="15"/>
  <c r="I18" i="15"/>
  <c r="J18" i="15"/>
  <c r="K18" i="15"/>
  <c r="L18" i="15"/>
  <c r="M18" i="15"/>
  <c r="D19" i="15"/>
  <c r="E19" i="15"/>
  <c r="F19" i="15"/>
  <c r="G19" i="15"/>
  <c r="H19" i="15"/>
  <c r="I19" i="15"/>
  <c r="J19" i="15"/>
  <c r="K19" i="15"/>
  <c r="L19" i="15"/>
  <c r="M19" i="15"/>
  <c r="D20" i="15"/>
  <c r="E20" i="15"/>
  <c r="F20" i="15"/>
  <c r="G20" i="15"/>
  <c r="H20" i="15"/>
  <c r="I20" i="15"/>
  <c r="J20" i="15"/>
  <c r="K20" i="15"/>
  <c r="L20" i="15"/>
  <c r="M20" i="15"/>
  <c r="D21" i="15"/>
  <c r="E21" i="15"/>
  <c r="F21" i="15"/>
  <c r="G21" i="15"/>
  <c r="H21" i="15"/>
  <c r="I21" i="15"/>
  <c r="J21" i="15"/>
  <c r="K21" i="15"/>
  <c r="L21" i="15"/>
  <c r="M21" i="15"/>
  <c r="B22" i="15"/>
  <c r="C22" i="15"/>
  <c r="F22" i="15"/>
  <c r="G22" i="15"/>
  <c r="H22" i="15"/>
  <c r="I22" i="15"/>
  <c r="D23" i="15"/>
  <c r="E23" i="15"/>
  <c r="F23" i="15"/>
  <c r="G23" i="15"/>
  <c r="H23" i="15"/>
  <c r="I23" i="15"/>
  <c r="J23" i="15"/>
  <c r="K23" i="15"/>
  <c r="L23" i="15"/>
  <c r="M23" i="15"/>
  <c r="D24" i="15"/>
  <c r="E24" i="15"/>
  <c r="F24" i="15"/>
  <c r="G24" i="15"/>
  <c r="H24" i="15"/>
  <c r="I24" i="15"/>
  <c r="J24" i="15"/>
  <c r="K24" i="15"/>
  <c r="L24" i="15"/>
  <c r="M24" i="15"/>
  <c r="D25" i="15"/>
  <c r="E25" i="15"/>
  <c r="F25" i="15"/>
  <c r="G25" i="15"/>
  <c r="H25" i="15"/>
  <c r="I25" i="15"/>
  <c r="J25" i="15"/>
  <c r="K25" i="15"/>
  <c r="L25" i="15"/>
  <c r="M25" i="15"/>
  <c r="D26" i="15"/>
  <c r="E26" i="15"/>
  <c r="F26" i="15"/>
  <c r="G26" i="15"/>
  <c r="H26" i="15"/>
  <c r="I26" i="15"/>
  <c r="J26" i="15"/>
  <c r="K26" i="15"/>
  <c r="L26" i="15"/>
  <c r="M26" i="15"/>
  <c r="AF11" i="17" l="1"/>
  <c r="AF10" i="17"/>
  <c r="T9" i="17"/>
  <c r="AF9" i="17" s="1"/>
  <c r="T10" i="18"/>
  <c r="AF10" i="18" s="1"/>
  <c r="W11" i="17"/>
  <c r="W10" i="17"/>
  <c r="T10" i="19"/>
  <c r="AF10" i="19" s="1"/>
  <c r="T11" i="19"/>
  <c r="T9" i="19"/>
  <c r="AF9" i="19" s="1"/>
  <c r="AG9" i="19" s="1"/>
  <c r="T9" i="18"/>
  <c r="AF9" i="18" s="1"/>
  <c r="V10" i="19"/>
  <c r="AE10" i="19"/>
  <c r="AE11" i="19" l="1"/>
  <c r="AG10" i="19"/>
  <c r="AF11" i="19" l="1"/>
  <c r="AG11" i="19" s="1"/>
  <c r="P22" i="8" l="1"/>
  <c r="O22" i="8"/>
  <c r="N22" i="8"/>
  <c r="K22" i="8"/>
  <c r="J22" i="8"/>
  <c r="G22" i="8"/>
  <c r="F22" i="8"/>
  <c r="E22" i="8"/>
  <c r="Q26" i="15" l="1"/>
  <c r="P26" i="15"/>
  <c r="O26" i="15"/>
  <c r="N26" i="15"/>
  <c r="Q25" i="15"/>
  <c r="P25" i="15"/>
  <c r="O25" i="15"/>
  <c r="N25" i="15"/>
  <c r="Q24" i="15"/>
  <c r="P24" i="15"/>
  <c r="O24" i="15"/>
  <c r="N24" i="15"/>
  <c r="Q23" i="15"/>
  <c r="P23" i="15"/>
  <c r="O23" i="15"/>
  <c r="N23" i="15"/>
  <c r="Q21" i="15"/>
  <c r="P21" i="15"/>
  <c r="O21" i="15"/>
  <c r="N21" i="15"/>
  <c r="Q20" i="15"/>
  <c r="P20" i="15"/>
  <c r="O20" i="15"/>
  <c r="N20" i="15"/>
  <c r="Q19" i="15"/>
  <c r="P19" i="15"/>
  <c r="O19" i="15"/>
  <c r="N19" i="15"/>
  <c r="Q18" i="15"/>
  <c r="P18" i="15"/>
  <c r="O18" i="15"/>
  <c r="N18" i="15"/>
  <c r="Q17" i="15"/>
  <c r="Q22" i="15" s="1"/>
  <c r="P17" i="15"/>
  <c r="P22" i="15" s="1"/>
  <c r="O17" i="15"/>
  <c r="O22" i="15" s="1"/>
  <c r="N17" i="15"/>
  <c r="N22" i="15" s="1"/>
  <c r="E8" i="8"/>
  <c r="F8" i="8" s="1"/>
  <c r="G8" i="8" s="1"/>
  <c r="D6" i="8"/>
  <c r="D17" i="14" l="1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D20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B22" i="14"/>
  <c r="C22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D24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D1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D18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D19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D20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B22" i="13"/>
  <c r="C22" i="13"/>
  <c r="D22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D24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D25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D14" i="12"/>
  <c r="E14" i="12"/>
  <c r="F14" i="12"/>
  <c r="G14" i="12"/>
  <c r="I14" i="12"/>
  <c r="J14" i="12"/>
  <c r="K14" i="12"/>
  <c r="M14" i="12"/>
  <c r="N14" i="12"/>
  <c r="O14" i="12"/>
  <c r="P14" i="12"/>
  <c r="D15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R15" i="12"/>
  <c r="C16" i="12"/>
  <c r="E16" i="12" s="1"/>
  <c r="D16" i="12"/>
  <c r="L16" i="12"/>
  <c r="D20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R20" i="12"/>
  <c r="D12" i="11"/>
  <c r="E12" i="11"/>
  <c r="F12" i="11"/>
  <c r="G12" i="11"/>
  <c r="I12" i="11"/>
  <c r="J12" i="11"/>
  <c r="K12" i="11"/>
  <c r="M12" i="11"/>
  <c r="N12" i="11"/>
  <c r="O12" i="11"/>
  <c r="P12" i="11"/>
  <c r="D13" i="11"/>
  <c r="E13" i="11"/>
  <c r="F13" i="11"/>
  <c r="G13" i="11"/>
  <c r="I13" i="11"/>
  <c r="J13" i="11"/>
  <c r="K13" i="11"/>
  <c r="M13" i="11"/>
  <c r="N13" i="11"/>
  <c r="O13" i="11"/>
  <c r="P13" i="11"/>
  <c r="R13" i="11"/>
  <c r="C14" i="11"/>
  <c r="D14" i="11" s="1"/>
  <c r="G14" i="11"/>
  <c r="M14" i="11"/>
  <c r="R14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R18" i="11"/>
  <c r="D13" i="10"/>
  <c r="E13" i="10"/>
  <c r="F13" i="10"/>
  <c r="G13" i="10"/>
  <c r="I13" i="10"/>
  <c r="J13" i="10"/>
  <c r="K13" i="10"/>
  <c r="M13" i="10"/>
  <c r="N13" i="10"/>
  <c r="O13" i="10"/>
  <c r="P13" i="10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R14" i="10"/>
  <c r="C15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C16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C17" i="10"/>
  <c r="D1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C18" i="10"/>
  <c r="D18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C19" i="10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R19" i="10"/>
  <c r="D12" i="9"/>
  <c r="E12" i="9"/>
  <c r="F12" i="9"/>
  <c r="G12" i="9"/>
  <c r="H12" i="9"/>
  <c r="I12" i="9"/>
  <c r="J12" i="9"/>
  <c r="K12" i="9"/>
  <c r="L12" i="9"/>
  <c r="M12" i="9"/>
  <c r="N12" i="9"/>
  <c r="D13" i="9"/>
  <c r="E13" i="9"/>
  <c r="F13" i="9"/>
  <c r="G13" i="9"/>
  <c r="H13" i="9"/>
  <c r="I13" i="9"/>
  <c r="J13" i="9"/>
  <c r="K13" i="9"/>
  <c r="L13" i="9"/>
  <c r="M13" i="9"/>
  <c r="N13" i="9"/>
  <c r="D14" i="9"/>
  <c r="E14" i="9"/>
  <c r="F14" i="9"/>
  <c r="G14" i="9"/>
  <c r="H14" i="9"/>
  <c r="I14" i="9"/>
  <c r="J14" i="9"/>
  <c r="K14" i="9"/>
  <c r="L14" i="9"/>
  <c r="M14" i="9"/>
  <c r="N14" i="9"/>
  <c r="C15" i="9"/>
  <c r="D15" i="9" s="1"/>
  <c r="E15" i="9"/>
  <c r="F15" i="9"/>
  <c r="G15" i="9"/>
  <c r="H15" i="9"/>
  <c r="I15" i="9"/>
  <c r="J15" i="9"/>
  <c r="K15" i="9"/>
  <c r="M15" i="9"/>
  <c r="N15" i="9"/>
  <c r="C16" i="9"/>
  <c r="E16" i="9" s="1"/>
  <c r="D16" i="9"/>
  <c r="K16" i="9"/>
  <c r="L16" i="9"/>
  <c r="E5" i="8"/>
  <c r="F5" i="8" s="1"/>
  <c r="D7" i="8"/>
  <c r="D9" i="8" s="1"/>
  <c r="E7" i="8"/>
  <c r="E9" i="8" s="1"/>
  <c r="E10" i="8" s="1"/>
  <c r="F7" i="8"/>
  <c r="F9" i="8" s="1"/>
  <c r="F10" i="8" s="1"/>
  <c r="G7" i="8"/>
  <c r="G9" i="8" s="1"/>
  <c r="G10" i="8" s="1"/>
  <c r="I7" i="8"/>
  <c r="I9" i="8" s="1"/>
  <c r="J7" i="8"/>
  <c r="J9" i="8" s="1"/>
  <c r="K7" i="8"/>
  <c r="K9" i="8" s="1"/>
  <c r="M7" i="8"/>
  <c r="M9" i="8" s="1"/>
  <c r="N7" i="8"/>
  <c r="N9" i="8" s="1"/>
  <c r="O7" i="8"/>
  <c r="O9" i="8" s="1"/>
  <c r="O10" i="8" s="1"/>
  <c r="P7" i="8"/>
  <c r="P9" i="8" s="1"/>
  <c r="P10" i="8" s="1"/>
  <c r="E11" i="8"/>
  <c r="F11" i="8"/>
  <c r="G11" i="8"/>
  <c r="J11" i="8"/>
  <c r="K11" i="8"/>
  <c r="N11" i="8"/>
  <c r="O11" i="8"/>
  <c r="P11" i="8"/>
  <c r="J16" i="9" l="1"/>
  <c r="K16" i="12"/>
  <c r="R16" i="12"/>
  <c r="I16" i="9"/>
  <c r="Q16" i="12"/>
  <c r="I16" i="12"/>
  <c r="J16" i="12"/>
  <c r="N10" i="8"/>
  <c r="H16" i="9"/>
  <c r="L15" i="9"/>
  <c r="P16" i="12"/>
  <c r="H16" i="12"/>
  <c r="C17" i="9"/>
  <c r="G16" i="9"/>
  <c r="O16" i="12"/>
  <c r="G16" i="12"/>
  <c r="C17" i="12"/>
  <c r="K10" i="8"/>
  <c r="N16" i="9"/>
  <c r="F16" i="9"/>
  <c r="N16" i="12"/>
  <c r="F16" i="12"/>
  <c r="J10" i="8"/>
  <c r="M16" i="9"/>
  <c r="M16" i="12"/>
  <c r="P14" i="11"/>
  <c r="K14" i="11"/>
  <c r="F14" i="11"/>
  <c r="O14" i="11"/>
  <c r="J14" i="11"/>
  <c r="E14" i="11"/>
  <c r="C15" i="11"/>
  <c r="N14" i="11"/>
  <c r="I14" i="11"/>
  <c r="G5" i="8"/>
  <c r="G6" i="8" s="1"/>
  <c r="F6" i="8"/>
  <c r="E6" i="8"/>
  <c r="I17" i="9" l="1"/>
  <c r="J17" i="9"/>
  <c r="G17" i="9"/>
  <c r="C18" i="9"/>
  <c r="H17" i="9"/>
  <c r="K17" i="9"/>
  <c r="F17" i="9"/>
  <c r="D17" i="9"/>
  <c r="L17" i="9"/>
  <c r="N17" i="9"/>
  <c r="E17" i="9"/>
  <c r="M17" i="9"/>
  <c r="E17" i="12"/>
  <c r="M17" i="12"/>
  <c r="J17" i="12"/>
  <c r="K17" i="12"/>
  <c r="F17" i="12"/>
  <c r="N17" i="12"/>
  <c r="L17" i="12"/>
  <c r="G17" i="12"/>
  <c r="O17" i="12"/>
  <c r="H17" i="12"/>
  <c r="P17" i="12"/>
  <c r="R17" i="12"/>
  <c r="D17" i="12"/>
  <c r="I17" i="12"/>
  <c r="Q17" i="12"/>
  <c r="C18" i="12"/>
  <c r="G15" i="11"/>
  <c r="K15" i="11"/>
  <c r="O15" i="11"/>
  <c r="C16" i="11"/>
  <c r="F15" i="11"/>
  <c r="N15" i="11"/>
  <c r="D15" i="11"/>
  <c r="H15" i="11"/>
  <c r="L15" i="11"/>
  <c r="P15" i="11"/>
  <c r="E15" i="11"/>
  <c r="I15" i="11"/>
  <c r="M15" i="11"/>
  <c r="Q15" i="11"/>
  <c r="J15" i="11"/>
  <c r="R15" i="11"/>
  <c r="I5" i="8"/>
  <c r="E18" i="12" l="1"/>
  <c r="M18" i="12"/>
  <c r="K18" i="12"/>
  <c r="F18" i="12"/>
  <c r="N18" i="12"/>
  <c r="C19" i="12"/>
  <c r="L18" i="12"/>
  <c r="G18" i="12"/>
  <c r="O18" i="12"/>
  <c r="H18" i="12"/>
  <c r="P18" i="12"/>
  <c r="D18" i="12"/>
  <c r="I18" i="12"/>
  <c r="Q18" i="12"/>
  <c r="R18" i="12"/>
  <c r="J18" i="12"/>
  <c r="E18" i="9"/>
  <c r="M18" i="9"/>
  <c r="F18" i="9"/>
  <c r="N18" i="9"/>
  <c r="J18" i="9"/>
  <c r="G18" i="9"/>
  <c r="D18" i="9"/>
  <c r="H18" i="9"/>
  <c r="K18" i="9"/>
  <c r="I18" i="9"/>
  <c r="L18" i="9"/>
  <c r="G16" i="11"/>
  <c r="K16" i="11"/>
  <c r="O16" i="11"/>
  <c r="C17" i="11"/>
  <c r="N16" i="11"/>
  <c r="D16" i="11"/>
  <c r="H16" i="11"/>
  <c r="L16" i="11"/>
  <c r="P16" i="11"/>
  <c r="F16" i="11"/>
  <c r="E16" i="11"/>
  <c r="I16" i="11"/>
  <c r="M16" i="11"/>
  <c r="Q16" i="11"/>
  <c r="J16" i="11"/>
  <c r="R16" i="11"/>
  <c r="I6" i="8"/>
  <c r="J5" i="8"/>
  <c r="E19" i="12" l="1"/>
  <c r="M19" i="12"/>
  <c r="R19" i="12"/>
  <c r="F19" i="12"/>
  <c r="N19" i="12"/>
  <c r="L19" i="12"/>
  <c r="G19" i="12"/>
  <c r="O19" i="12"/>
  <c r="K19" i="12"/>
  <c r="H19" i="12"/>
  <c r="P19" i="12"/>
  <c r="J19" i="12"/>
  <c r="D19" i="12"/>
  <c r="I19" i="12"/>
  <c r="Q19" i="12"/>
  <c r="G17" i="11"/>
  <c r="K17" i="11"/>
  <c r="O17" i="11"/>
  <c r="F17" i="11"/>
  <c r="R17" i="11"/>
  <c r="D17" i="11"/>
  <c r="H17" i="11"/>
  <c r="L17" i="11"/>
  <c r="P17" i="11"/>
  <c r="J17" i="11"/>
  <c r="E17" i="11"/>
  <c r="I17" i="11"/>
  <c r="M17" i="11"/>
  <c r="Q17" i="11"/>
  <c r="N17" i="11"/>
  <c r="K5" i="8"/>
  <c r="J6" i="8"/>
  <c r="M5" i="8" l="1"/>
  <c r="K6" i="8"/>
  <c r="M6" i="8" l="1"/>
  <c r="N5" i="8"/>
  <c r="N6" i="8" l="1"/>
  <c r="O5" i="8"/>
  <c r="P5" i="8" l="1"/>
  <c r="P6" i="8" s="1"/>
  <c r="O6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Doug Maddox</author>
  </authors>
  <commentList>
    <comment ref="H14" authorId="0" shapeId="0" xr:uid="{00000000-0006-0000-0100-000001000000}">
      <text>
        <r>
          <rPr>
            <sz val="9"/>
            <color indexed="81"/>
            <rFont val="Tahoma"/>
            <family val="2"/>
          </rPr>
          <t>This is the min threshold for the tier.</t>
        </r>
      </text>
    </comment>
    <comment ref="E15" authorId="0" shapeId="0" xr:uid="{00000000-0006-0000-0100-000002000000}">
      <text>
        <r>
          <rPr>
            <sz val="9"/>
            <color indexed="81"/>
            <rFont val="Tahoma"/>
            <family val="2"/>
          </rPr>
          <t>Modeled equipment is more efficient than measure tier.</t>
        </r>
      </text>
    </comment>
    <comment ref="D16" authorId="0" shapeId="0" xr:uid="{00000000-0006-0000-0100-000003000000}">
      <text>
        <r>
          <rPr>
            <sz val="9"/>
            <color indexed="81"/>
            <rFont val="Tahoma"/>
            <family val="2"/>
          </rPr>
          <t>This appears to be a typo, since code is 12.7. In reality, units that meet the requirement for two speed control of indoor fans will have IEER closer to 14.1 (as per the DEER standard baseline).</t>
        </r>
      </text>
    </comment>
    <comment ref="H16" authorId="0" shapeId="0" xr:uid="{00000000-0006-0000-0100-000004000000}">
      <text>
        <r>
          <rPr>
            <sz val="9"/>
            <color indexed="81"/>
            <rFont val="Tahoma"/>
            <family val="2"/>
          </rPr>
          <t>This is the typical IEER as-modeled; not the minimum threshold. Corresponds to 2-speed units.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Doug Maddox</author>
  </authors>
  <commentList>
    <comment ref="H12" authorId="0" shapeId="0" xr:uid="{00000000-0006-0000-0400-000001000000}">
      <text>
        <r>
          <rPr>
            <sz val="9"/>
            <color indexed="81"/>
            <rFont val="Tahoma"/>
            <family val="2"/>
          </rPr>
          <t>DEER outdoor fan is included in condensing unit, so follows the same curve as the compressor. Cycling with CLOSS below about 50% PLR.</t>
        </r>
      </text>
    </comment>
    <comment ref="L12" authorId="0" shapeId="0" xr:uid="{00000000-0006-0000-0400-000002000000}">
      <text>
        <r>
          <rPr>
            <sz val="9"/>
            <color indexed="81"/>
            <rFont val="Tahoma"/>
            <family val="2"/>
          </rPr>
          <t>DEER outdoor fan is included in condensing unit, so follows the same curve as the compressor. Cycling with CLOSS below about 50% PLR.</t>
        </r>
      </text>
    </comment>
    <comment ref="Q12" authorId="0" shapeId="0" xr:uid="{00000000-0006-0000-0400-000003000000}">
      <text>
        <r>
          <rPr>
            <sz val="9"/>
            <color indexed="81"/>
            <rFont val="Tahoma"/>
            <family val="2"/>
          </rPr>
          <t>DEER outdoor fan is included in condensing unit, so follows the same curve as the compressor. Cycling with CLOSS below about 50% PLR.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Doug Maddox</author>
  </authors>
  <commentList>
    <comment ref="Y8" authorId="0" shapeId="0" xr:uid="{00000000-0006-0000-0900-000001000000}">
      <text>
        <r>
          <rPr>
            <sz val="9"/>
            <color indexed="81"/>
            <rFont val="Tahoma"/>
            <family val="2"/>
          </rPr>
          <t>Percent reduction in cooling implied by reduction in EIR.</t>
        </r>
      </text>
    </comment>
    <comment ref="AA8" authorId="0" shapeId="0" xr:uid="{00000000-0006-0000-0900-000002000000}">
      <text>
        <r>
          <rPr>
            <sz val="9"/>
            <color indexed="81"/>
            <rFont val="Tahoma"/>
            <family val="2"/>
          </rPr>
          <t>Percent reduction in cooling energy implied by increase in EER</t>
        </r>
      </text>
    </comment>
    <comment ref="AC8" authorId="0" shapeId="0" xr:uid="{00000000-0006-0000-0900-000003000000}">
      <text>
        <r>
          <rPr>
            <sz val="9"/>
            <color indexed="81"/>
            <rFont val="Tahoma"/>
            <family val="2"/>
          </rPr>
          <t>Pct reduction in rated fan power.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Doug Maddox</author>
  </authors>
  <commentList>
    <comment ref="Y8" authorId="0" shapeId="0" xr:uid="{00000000-0006-0000-0A00-000001000000}">
      <text>
        <r>
          <rPr>
            <sz val="9"/>
            <color indexed="81"/>
            <rFont val="Tahoma"/>
            <family val="2"/>
          </rPr>
          <t>Percent reduction in cooling implied by reduction in EIR.</t>
        </r>
      </text>
    </comment>
    <comment ref="AA8" authorId="0" shapeId="0" xr:uid="{00000000-0006-0000-0A00-000002000000}">
      <text>
        <r>
          <rPr>
            <sz val="9"/>
            <color indexed="81"/>
            <rFont val="Tahoma"/>
            <family val="2"/>
          </rPr>
          <t>Percent reduction in cooling energy implied by increase in EER</t>
        </r>
      </text>
    </comment>
    <comment ref="AC8" authorId="0" shapeId="0" xr:uid="{00000000-0006-0000-0A00-000003000000}">
      <text>
        <r>
          <rPr>
            <sz val="9"/>
            <color indexed="81"/>
            <rFont val="Tahoma"/>
            <family val="2"/>
          </rPr>
          <t>Pct reduction in rated fan power.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Doug Maddox</author>
  </authors>
  <commentList>
    <comment ref="C8" authorId="0" shapeId="0" xr:uid="{00000000-0006-0000-0B00-000001000000}">
      <text>
        <r>
          <rPr>
            <sz val="9"/>
            <color indexed="81"/>
            <rFont val="Tahoma"/>
            <family val="2"/>
          </rPr>
          <t>Percent reduction in cooling implied by reduction in EIR.</t>
        </r>
      </text>
    </comment>
    <comment ref="Y8" authorId="0" shapeId="0" xr:uid="{00000000-0006-0000-0B00-000002000000}">
      <text>
        <r>
          <rPr>
            <sz val="9"/>
            <color indexed="81"/>
            <rFont val="Tahoma"/>
            <family val="2"/>
          </rPr>
          <t>Percent reduction in cooling implied by reduction in EIR.</t>
        </r>
      </text>
    </comment>
    <comment ref="AA8" authorId="0" shapeId="0" xr:uid="{00000000-0006-0000-0B00-000003000000}">
      <text>
        <r>
          <rPr>
            <sz val="9"/>
            <color indexed="81"/>
            <rFont val="Tahoma"/>
            <family val="2"/>
          </rPr>
          <t>Percent reduction in cooling energy implied by increase in EER</t>
        </r>
      </text>
    </comment>
    <comment ref="AC8" authorId="0" shapeId="0" xr:uid="{00000000-0006-0000-0B00-000004000000}">
      <text>
        <r>
          <rPr>
            <sz val="9"/>
            <color indexed="81"/>
            <rFont val="Tahoma"/>
            <family val="2"/>
          </rPr>
          <t>Pct reduction in rated fan power.</t>
        </r>
      </text>
    </comment>
  </commentList>
</comments>
</file>

<file path=xl/sharedStrings.xml><?xml version="1.0" encoding="utf-8"?>
<sst xmlns="http://schemas.openxmlformats.org/spreadsheetml/2006/main" count="486" uniqueCount="192">
  <si>
    <t>FanEIRplrD</t>
  </si>
  <si>
    <t>FanEIRplrC</t>
  </si>
  <si>
    <t>FanEIRplrB</t>
  </si>
  <si>
    <t>FanEIRplrA</t>
  </si>
  <si>
    <t>FanEIRplrMax</t>
  </si>
  <si>
    <t>FanEIRplrMin</t>
  </si>
  <si>
    <t>OFanplrD</t>
  </si>
  <si>
    <t>OFanplrC</t>
  </si>
  <si>
    <t>OFanplrB</t>
  </si>
  <si>
    <t>OFanplrA</t>
  </si>
  <si>
    <t>OFanplrMax</t>
  </si>
  <si>
    <t>OFanplrMin</t>
  </si>
  <si>
    <t>CLossplrD</t>
  </si>
  <si>
    <t>CLossplrC</t>
  </si>
  <si>
    <t>CLossplrB</t>
  </si>
  <si>
    <t>CLossplrA</t>
  </si>
  <si>
    <t>CLossplrMax</t>
  </si>
  <si>
    <t>CLossplrMin</t>
  </si>
  <si>
    <t>EIRplrD</t>
  </si>
  <si>
    <t>EIRplrC</t>
  </si>
  <si>
    <t>EIRplrB</t>
  </si>
  <si>
    <t>EIRplrA</t>
  </si>
  <si>
    <t>EIRplrMax</t>
  </si>
  <si>
    <t>EIRplrMin</t>
  </si>
  <si>
    <t>CoilBFtF</t>
  </si>
  <si>
    <t>CoilBFtE</t>
  </si>
  <si>
    <t>CoilBFtD</t>
  </si>
  <si>
    <t>CoilBFtC</t>
  </si>
  <si>
    <t>CoilBFtB</t>
  </si>
  <si>
    <t>CoilBFtA</t>
  </si>
  <si>
    <t>CoilBFtMax</t>
  </si>
  <si>
    <t>CoilBFtMin</t>
  </si>
  <si>
    <t>EIRtF</t>
  </si>
  <si>
    <t>EIRtE</t>
  </si>
  <si>
    <t>EIRtD</t>
  </si>
  <si>
    <t>EIRtC</t>
  </si>
  <si>
    <t>EIRtB</t>
  </si>
  <si>
    <t>EIRtA</t>
  </si>
  <si>
    <t>EIRtMax</t>
  </si>
  <si>
    <t>EIRtMin</t>
  </si>
  <si>
    <t>SensCaptF</t>
  </si>
  <si>
    <t>SensCaptE</t>
  </si>
  <si>
    <t>SensCaptD</t>
  </si>
  <si>
    <t>SensCaptC</t>
  </si>
  <si>
    <t>SensCaptB</t>
  </si>
  <si>
    <t>SensCaptA</t>
  </si>
  <si>
    <t>SensCaptMax</t>
  </si>
  <si>
    <t>SensCaptMin</t>
  </si>
  <si>
    <t>CoolCaptF</t>
  </si>
  <si>
    <t>CoolCaptE</t>
  </si>
  <si>
    <t>CoolCaptD</t>
  </si>
  <si>
    <t>CoolCaptC</t>
  </si>
  <si>
    <t>CoolCaptB</t>
  </si>
  <si>
    <t>CoolCaptA</t>
  </si>
  <si>
    <t>CoolCaptMax</t>
  </si>
  <si>
    <t>CoolCaptMin</t>
  </si>
  <si>
    <t>MinHotGasBPR</t>
  </si>
  <si>
    <t>MinUnload</t>
  </si>
  <si>
    <t>MinFanRatio</t>
  </si>
  <si>
    <t>MinFlowRatio</t>
  </si>
  <si>
    <t>kW/cfm; what is the cfm/ ton? Why does it vary so much?</t>
  </si>
  <si>
    <t>InFanElec</t>
  </si>
  <si>
    <t>W/Btuh; is this based on gross or net capacity?</t>
  </si>
  <si>
    <t>OutFanElec</t>
  </si>
  <si>
    <t>CoilBF</t>
  </si>
  <si>
    <t>How calculated? Not consistent with calcs shown above.</t>
  </si>
  <si>
    <t>EIR</t>
  </si>
  <si>
    <t>IEER</t>
  </si>
  <si>
    <t>EER</t>
  </si>
  <si>
    <t>DEER</t>
  </si>
  <si>
    <t>Tier 3</t>
  </si>
  <si>
    <t>Tier 2</t>
  </si>
  <si>
    <t>Tier 1</t>
  </si>
  <si>
    <t>Code</t>
  </si>
  <si>
    <t>Measure</t>
  </si>
  <si>
    <t>ManufactuerA</t>
  </si>
  <si>
    <t>ManufacturerA</t>
  </si>
  <si>
    <t>Manufacturer</t>
  </si>
  <si>
    <t>240to759kBtuh-DXFG</t>
  </si>
  <si>
    <t>135to239kBtuh</t>
  </si>
  <si>
    <t>65to134kBtuh</t>
  </si>
  <si>
    <t>65to134kButh</t>
  </si>
  <si>
    <t>Size Category</t>
  </si>
  <si>
    <t>As modeled</t>
  </si>
  <si>
    <t>MsrEIR/CodeEIR</t>
  </si>
  <si>
    <t>From calc above</t>
  </si>
  <si>
    <t>CondFanEIR</t>
  </si>
  <si>
    <t>SupFanEIR</t>
  </si>
  <si>
    <t>cfm/ton</t>
  </si>
  <si>
    <t>PLR</t>
  </si>
  <si>
    <t>These curves are taken from DEER</t>
  </si>
  <si>
    <t>DEER VAV</t>
  </si>
  <si>
    <t>OAT</t>
  </si>
  <si>
    <t>EWB</t>
  </si>
  <si>
    <t>cfm/ton was not provided; this value is a guess</t>
  </si>
  <si>
    <t>dimensionless fan power/unit gross capacity</t>
  </si>
  <si>
    <t>CalcEIR alt</t>
  </si>
  <si>
    <t>SupFanEIR AHRI</t>
  </si>
  <si>
    <t>Calc from fixed SupFanEIR AHRI; better would be to have cmp pwr during AHRI test</t>
  </si>
  <si>
    <t>Some significant outliers: are these correct?</t>
  </si>
  <si>
    <t>Code IEER = 12.7 for 65 to134 kBtuh</t>
  </si>
  <si>
    <t>11.0, 11.5, 12.0, 13.0</t>
  </si>
  <si>
    <t>14.1, 14.3 ,14.6 ,15.1</t>
  </si>
  <si>
    <t>0.273,0.26,0.247,0.226</t>
  </si>
  <si>
    <t>10.8, 11.5, 12.0, 12.5</t>
  </si>
  <si>
    <t>13.3, 14.2, 14.8, 15.5</t>
  </si>
  <si>
    <t>0.274,0.255,0.243,0.231</t>
  </si>
  <si>
    <t>11.7, 12.8, 13.6, 14.8</t>
  </si>
  <si>
    <t>9.8, 10.8, 11.5, 12.5</t>
  </si>
  <si>
    <t>0.286,0.255,0.236,0.213</t>
  </si>
  <si>
    <t>EER (modeled)</t>
  </si>
  <si>
    <t>EER (WP msr)</t>
  </si>
  <si>
    <t>IEER (modeled)</t>
  </si>
  <si>
    <t>IEER (WP msr)</t>
  </si>
  <si>
    <t>12.7, 13, 13.5, 15.0</t>
  </si>
  <si>
    <t>12.2, 13, 13.5, 14</t>
  </si>
  <si>
    <t>11.4, 12.2, 12.7, 15.5</t>
  </si>
  <si>
    <t>Comments</t>
  </si>
  <si>
    <t>Workpaper values</t>
  </si>
  <si>
    <t>DEER values</t>
  </si>
  <si>
    <t>for reference</t>
  </si>
  <si>
    <t>Tier Level</t>
  </si>
  <si>
    <t>Supply fan power from AHRI test (this value is a guess); AHRI specifies minimum external static in test, this does not reveal actual as-installed fan power</t>
  </si>
  <si>
    <t>AllCoefs</t>
  </si>
  <si>
    <t>CLOSS</t>
  </si>
  <si>
    <t>EIR_fPLR</t>
  </si>
  <si>
    <t>ODFan_fPLR</t>
  </si>
  <si>
    <t>IDFan_fPLR</t>
  </si>
  <si>
    <t>Cap_T</t>
  </si>
  <si>
    <t>SCap_T</t>
  </si>
  <si>
    <t>EIR_fT</t>
  </si>
  <si>
    <t>Source</t>
  </si>
  <si>
    <t>Table of input parameters taken from the Manufac.xls workbook. Selected DEER values are added for comparison, and several comments are added.  Sample calculations for electric input ratio are provided.</t>
  </si>
  <si>
    <t>Cycling loss curves used for the workpaper modeling are shown. These are identical to the CLOSS curves used in DEER for the corresponding equipment size category.</t>
  </si>
  <si>
    <t>Curves for electric input ratio as a function of part load ratio are shown.  Workpaper curves are shown along with DEER curves.</t>
  </si>
  <si>
    <t>Curves for outdoor fan power as a function of part load ratio are shown.  Workpaper curves are shown along with DEER curves.</t>
  </si>
  <si>
    <t>Curves for indoor fan power as a function of part load ratio are shown.  Workpaper curves are shown along with DEER curves.</t>
  </si>
  <si>
    <t>Curves for unit sensible cooling capacity  as a function of indoor wet bulb and outdoor dry bulb temperatures are shown.  Workpaper curves are shown along with DEER curves.</t>
  </si>
  <si>
    <t>Curves for unit total cooling capacity  as a function of indoor wet bulb and outdoor dry bulb temperatures are shown.  Workpaper curves are shown along with DEER curves.</t>
  </si>
  <si>
    <t>Curves for unit electric input ratio as a function of indoor wet bulb and outdoor dry bulb temperatures are shown.  Workpaper curves are shown along with DEER curves.</t>
  </si>
  <si>
    <t>Savings for this measure significantly affected by cooling EIR, rated fan power, cooling EIR-fPLR and OD fan curve</t>
  </si>
  <si>
    <t>Tier3</t>
  </si>
  <si>
    <t>Tier2</t>
  </si>
  <si>
    <t>Fan savings dominates savings for this measure; entirely due to rated fan power</t>
  </si>
  <si>
    <t>Tier1</t>
  </si>
  <si>
    <t>kWh/ton</t>
  </si>
  <si>
    <t>Tons</t>
  </si>
  <si>
    <t>fan pwr%</t>
  </si>
  <si>
    <t>cool EER%</t>
  </si>
  <si>
    <t>cool eir%</t>
  </si>
  <si>
    <t>fan tot % annl svgs</t>
  </si>
  <si>
    <t>HtRej annl % svgs</t>
  </si>
  <si>
    <t>cool tot % annl svgs</t>
  </si>
  <si>
    <t>total</t>
  </si>
  <si>
    <t>Fans</t>
  </si>
  <si>
    <t>HtRej</t>
  </si>
  <si>
    <t>Cool</t>
  </si>
  <si>
    <t>Std</t>
  </si>
  <si>
    <t>EER12, min IEER: 14.6</t>
  </si>
  <si>
    <t>Workpaper Svgs</t>
  </si>
  <si>
    <t>Fan kW/cfm</t>
  </si>
  <si>
    <t>Cool EER</t>
  </si>
  <si>
    <t>Cool EIR</t>
  </si>
  <si>
    <t>Total</t>
  </si>
  <si>
    <t>Cooling</t>
  </si>
  <si>
    <t>Equip</t>
  </si>
  <si>
    <t>Lights</t>
  </si>
  <si>
    <t>DEER Existing Bdlg, Svgs. vs. Std</t>
  </si>
  <si>
    <t>Vintage 85, CZ04, Small Office</t>
  </si>
  <si>
    <t>Savings largely due to indoor fan rated power; other factors also significant</t>
  </si>
  <si>
    <t>EER12, min IEER: 14.8</t>
  </si>
  <si>
    <t>Fan impact significantly affected by fan curve</t>
  </si>
  <si>
    <t>Entire fan impact is due to W/cfm</t>
  </si>
  <si>
    <t>kWh</t>
  </si>
  <si>
    <t>EER10.8, min IEER: 12.8</t>
  </si>
  <si>
    <t>Measure Savings by End Use: 65 to 109 kBtu/hr Capacity</t>
  </si>
  <si>
    <t>Measure Savings by End Use: 110 to 139 kBtu/hr Capacity Range</t>
  </si>
  <si>
    <t>Measure Savings by End Use: 240 to 759 kBtu/hr Capacity Range</t>
  </si>
  <si>
    <t>Annual Energy Use, kWh</t>
  </si>
  <si>
    <t>Annual Energy Savings, kWh</t>
  </si>
  <si>
    <t>DEER Existing Bldg, Svgs. vs. Std</t>
  </si>
  <si>
    <t>Individual Unit Capacities in Workpaper Model: kBtuh</t>
  </si>
  <si>
    <t>Savings Evaluation</t>
  </si>
  <si>
    <t>Savings_65to109</t>
  </si>
  <si>
    <t>Savings_110to239</t>
  </si>
  <si>
    <t>Savings_240to759</t>
  </si>
  <si>
    <t>Energy savings by end use for 65 to 109 kBtu/hr units for vintage 1985 small office building in climate zone 4. Includes comments regarding input parameters that are important to the savings.</t>
  </si>
  <si>
    <t>Energy savings by end use for 110 to 239 kBtu/hr units for vintage 1985 small office building in climate zone 4. Includes comments regarding input parameters that are important to the savings.</t>
  </si>
  <si>
    <t>Energy savings by end use for 240 to 759 kBtu/hr units for vintage 1985 small office building in climate zone 4. Includes comments regarding input parameters that are important to the savings.</t>
  </si>
  <si>
    <t>This workbook contains detailed data that were reviewed as part of the CPUC disposition for the workpaper PGECOHVC174: Multiple Speed Unitary Air-Cooled Commercial Air Conditioners and Heat Pumps &gt;= 65 kBtu/h.</t>
  </si>
  <si>
    <t>Contents</t>
  </si>
  <si>
    <t>Tab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</si>
</sst>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"/>
    <numFmt numFmtId="165" formatCode="#,##0.00000\ "/>
    <numFmt numFmtId="166" formatCode="#,##0.0000\ "/>
    <numFmt numFmtId="167" formatCode="#,##0.000\ "/>
    <numFmt numFmtId="168" formatCode="#,##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5">
    <xf numFmtId="0" fontId="0" fillId="0" borderId="0" xfId="0"/>
    <xf numFmtId="0" fontId="0" fillId="0" borderId="0" xfId="0" applyFont="1"/>
    <xf numFmtId="0" fontId="0" fillId="0" borderId="1" xfId="0" applyBorder="1"/>
    <xf numFmtId="0" fontId="0" fillId="0" borderId="0" xfId="0" applyBorder="1"/>
    <xf numFmtId="0" fontId="0" fillId="0" borderId="0" xfId="0" applyFont="1" applyBorder="1"/>
    <xf numFmtId="0" fontId="2" fillId="0" borderId="1" xfId="0" applyFont="1" applyBorder="1"/>
    <xf numFmtId="164" fontId="0" fillId="0" borderId="0" xfId="0" applyNumberFormat="1" applyBorder="1"/>
    <xf numFmtId="0" fontId="0" fillId="0" borderId="0" xfId="0" applyFill="1" applyBorder="1"/>
    <xf numFmtId="165" fontId="0" fillId="0" borderId="0" xfId="0" applyNumberFormat="1" applyBorder="1"/>
    <xf numFmtId="167" fontId="0" fillId="0" borderId="1" xfId="0" applyNumberFormat="1" applyBorder="1"/>
    <xf numFmtId="167" fontId="0" fillId="0" borderId="0" xfId="0" applyNumberFormat="1"/>
    <xf numFmtId="167" fontId="0" fillId="0" borderId="0" xfId="0" applyNumberFormat="1" applyBorder="1"/>
    <xf numFmtId="0" fontId="0" fillId="0" borderId="2" xfId="0" applyBorder="1"/>
    <xf numFmtId="0" fontId="0" fillId="0" borderId="3" xfId="0" applyBorder="1"/>
    <xf numFmtId="0" fontId="2" fillId="0" borderId="2" xfId="0" applyFont="1" applyBorder="1"/>
    <xf numFmtId="0" fontId="0" fillId="0" borderId="1" xfId="0" applyFill="1" applyBorder="1"/>
    <xf numFmtId="9" fontId="0" fillId="0" borderId="0" xfId="1" applyFont="1"/>
    <xf numFmtId="9" fontId="0" fillId="0" borderId="0" xfId="1" applyNumberFormat="1" applyFont="1"/>
    <xf numFmtId="0" fontId="2" fillId="0" borderId="0" xfId="0" applyFont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6" xfId="0" applyBorder="1"/>
    <xf numFmtId="0" fontId="0" fillId="0" borderId="4" xfId="0" applyBorder="1"/>
    <xf numFmtId="167" fontId="0" fillId="0" borderId="4" xfId="0" applyNumberFormat="1" applyBorder="1"/>
    <xf numFmtId="0" fontId="0" fillId="0" borderId="4" xfId="0" applyBorder="1" applyAlignment="1">
      <alignment vertical="center" wrapText="1"/>
    </xf>
    <xf numFmtId="9" fontId="0" fillId="0" borderId="4" xfId="1" applyFont="1" applyBorder="1"/>
    <xf numFmtId="0" fontId="2" fillId="0" borderId="4" xfId="0" applyFont="1" applyBorder="1"/>
    <xf numFmtId="0" fontId="4" fillId="0" borderId="4" xfId="0" applyFont="1" applyBorder="1"/>
    <xf numFmtId="164" fontId="0" fillId="0" borderId="4" xfId="0" applyNumberFormat="1" applyBorder="1"/>
    <xf numFmtId="164" fontId="4" fillId="0" borderId="4" xfId="0" applyNumberFormat="1" applyFont="1" applyBorder="1"/>
    <xf numFmtId="166" fontId="0" fillId="0" borderId="4" xfId="0" applyNumberFormat="1" applyBorder="1"/>
    <xf numFmtId="165" fontId="0" fillId="0" borderId="4" xfId="0" applyNumberFormat="1" applyBorder="1"/>
    <xf numFmtId="0" fontId="0" fillId="0" borderId="4" xfId="0" applyFill="1" applyBorder="1"/>
    <xf numFmtId="0" fontId="4" fillId="0" borderId="4" xfId="0" applyFont="1" applyFill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9" fontId="0" fillId="0" borderId="16" xfId="1" applyNumberFormat="1" applyFont="1" applyBorder="1"/>
    <xf numFmtId="9" fontId="0" fillId="0" borderId="0" xfId="1" applyNumberFormat="1" applyFont="1" applyBorder="1"/>
    <xf numFmtId="9" fontId="0" fillId="0" borderId="17" xfId="1" applyNumberFormat="1" applyFont="1" applyBorder="1"/>
    <xf numFmtId="9" fontId="0" fillId="0" borderId="20" xfId="1" applyNumberFormat="1" applyFont="1" applyBorder="1"/>
    <xf numFmtId="9" fontId="0" fillId="0" borderId="21" xfId="1" applyNumberFormat="1" applyFont="1" applyBorder="1"/>
    <xf numFmtId="9" fontId="0" fillId="0" borderId="22" xfId="1" applyNumberFormat="1" applyFont="1" applyBorder="1"/>
    <xf numFmtId="0" fontId="0" fillId="0" borderId="24" xfId="0" applyFill="1" applyBorder="1"/>
    <xf numFmtId="0" fontId="0" fillId="0" borderId="26" xfId="0" applyBorder="1"/>
    <xf numFmtId="0" fontId="0" fillId="0" borderId="16" xfId="0" applyFill="1" applyBorder="1"/>
    <xf numFmtId="0" fontId="0" fillId="0" borderId="27" xfId="0" applyBorder="1"/>
    <xf numFmtId="0" fontId="0" fillId="0" borderId="28" xfId="0" applyBorder="1"/>
    <xf numFmtId="9" fontId="0" fillId="0" borderId="28" xfId="1" applyNumberFormat="1" applyFont="1" applyBorder="1"/>
    <xf numFmtId="9" fontId="0" fillId="0" borderId="29" xfId="1" applyNumberFormat="1" applyFont="1" applyBorder="1"/>
    <xf numFmtId="0" fontId="0" fillId="0" borderId="30" xfId="0" applyFill="1" applyBorder="1"/>
    <xf numFmtId="0" fontId="0" fillId="0" borderId="31" xfId="0" applyBorder="1"/>
    <xf numFmtId="0" fontId="0" fillId="0" borderId="32" xfId="0" applyBorder="1"/>
    <xf numFmtId="0" fontId="2" fillId="0" borderId="0" xfId="0" applyFont="1" applyBorder="1"/>
    <xf numFmtId="0" fontId="0" fillId="0" borderId="27" xfId="0" applyFont="1" applyBorder="1"/>
    <xf numFmtId="0" fontId="2" fillId="0" borderId="32" xfId="0" applyFont="1" applyBorder="1"/>
    <xf numFmtId="0" fontId="0" fillId="0" borderId="29" xfId="0" applyBorder="1"/>
    <xf numFmtId="0" fontId="2" fillId="0" borderId="28" xfId="0" applyFont="1" applyBorder="1"/>
    <xf numFmtId="0" fontId="0" fillId="0" borderId="14" xfId="0" applyBorder="1"/>
    <xf numFmtId="0" fontId="0" fillId="0" borderId="15" xfId="0" applyBorder="1"/>
    <xf numFmtId="0" fontId="2" fillId="0" borderId="33" xfId="0" applyFont="1" applyBorder="1"/>
    <xf numFmtId="0" fontId="0" fillId="0" borderId="13" xfId="0" applyBorder="1"/>
    <xf numFmtId="0" fontId="0" fillId="0" borderId="34" xfId="0" applyBorder="1"/>
    <xf numFmtId="0" fontId="0" fillId="0" borderId="35" xfId="0" applyFill="1" applyBorder="1"/>
    <xf numFmtId="0" fontId="0" fillId="0" borderId="36" xfId="0" applyBorder="1"/>
    <xf numFmtId="0" fontId="2" fillId="0" borderId="29" xfId="0" applyFont="1" applyBorder="1"/>
    <xf numFmtId="0" fontId="0" fillId="0" borderId="20" xfId="0" applyBorder="1"/>
    <xf numFmtId="0" fontId="0" fillId="0" borderId="21" xfId="0" applyBorder="1"/>
    <xf numFmtId="0" fontId="0" fillId="0" borderId="37" xfId="0" applyBorder="1"/>
    <xf numFmtId="0" fontId="0" fillId="0" borderId="22" xfId="0" applyBorder="1"/>
    <xf numFmtId="0" fontId="0" fillId="0" borderId="38" xfId="0" applyBorder="1"/>
    <xf numFmtId="0" fontId="2" fillId="0" borderId="13" xfId="0" applyFont="1" applyBorder="1"/>
    <xf numFmtId="0" fontId="2" fillId="0" borderId="16" xfId="0" applyFont="1" applyBorder="1"/>
    <xf numFmtId="167" fontId="0" fillId="0" borderId="16" xfId="0" applyNumberFormat="1" applyBorder="1"/>
    <xf numFmtId="167" fontId="0" fillId="0" borderId="17" xfId="0" applyNumberFormat="1" applyBorder="1"/>
    <xf numFmtId="167" fontId="0" fillId="0" borderId="20" xfId="0" applyNumberFormat="1" applyBorder="1"/>
    <xf numFmtId="167" fontId="0" fillId="0" borderId="21" xfId="0" applyNumberFormat="1" applyBorder="1"/>
    <xf numFmtId="167" fontId="0" fillId="0" borderId="22" xfId="0" applyNumberFormat="1" applyBorder="1"/>
    <xf numFmtId="0" fontId="2" fillId="0" borderId="27" xfId="0" applyFont="1" applyBorder="1"/>
    <xf numFmtId="168" fontId="0" fillId="0" borderId="0" xfId="0" applyNumberFormat="1"/>
    <xf numFmtId="168" fontId="0" fillId="0" borderId="16" xfId="0" applyNumberFormat="1" applyBorder="1"/>
    <xf numFmtId="168" fontId="0" fillId="0" borderId="0" xfId="0" applyNumberFormat="1" applyBorder="1"/>
    <xf numFmtId="168" fontId="0" fillId="0" borderId="17" xfId="0" applyNumberFormat="1" applyBorder="1"/>
    <xf numFmtId="168" fontId="0" fillId="0" borderId="20" xfId="0" applyNumberFormat="1" applyBorder="1"/>
    <xf numFmtId="168" fontId="0" fillId="0" borderId="21" xfId="0" applyNumberFormat="1" applyBorder="1"/>
    <xf numFmtId="168" fontId="0" fillId="0" borderId="22" xfId="0" applyNumberFormat="1" applyBorder="1"/>
    <xf numFmtId="9" fontId="0" fillId="0" borderId="0" xfId="1" applyFont="1" applyBorder="1"/>
    <xf numFmtId="9" fontId="0" fillId="0" borderId="17" xfId="1" applyFont="1" applyBorder="1" applyAlignment="1">
      <alignment vertical="center" wrapText="1"/>
    </xf>
    <xf numFmtId="9" fontId="0" fillId="0" borderId="17" xfId="1" applyFont="1" applyBorder="1"/>
    <xf numFmtId="9" fontId="0" fillId="0" borderId="21" xfId="1" applyFont="1" applyBorder="1"/>
    <xf numFmtId="9" fontId="0" fillId="0" borderId="22" xfId="1" applyFont="1" applyBorder="1" applyAlignment="1">
      <alignment vertical="center" wrapText="1"/>
    </xf>
    <xf numFmtId="9" fontId="0" fillId="0" borderId="1" xfId="1" applyFont="1" applyBorder="1"/>
    <xf numFmtId="0" fontId="0" fillId="0" borderId="39" xfId="0" applyBorder="1"/>
    <xf numFmtId="167" fontId="0" fillId="0" borderId="31" xfId="0" applyNumberFormat="1" applyBorder="1"/>
    <xf numFmtId="165" fontId="0" fillId="0" borderId="31" xfId="0" applyNumberFormat="1" applyBorder="1"/>
    <xf numFmtId="168" fontId="0" fillId="0" borderId="13" xfId="0" applyNumberFormat="1" applyBorder="1"/>
    <xf numFmtId="168" fontId="0" fillId="0" borderId="14" xfId="0" applyNumberFormat="1" applyBorder="1"/>
    <xf numFmtId="168" fontId="0" fillId="0" borderId="15" xfId="0" applyNumberFormat="1" applyBorder="1"/>
    <xf numFmtId="0" fontId="0" fillId="0" borderId="30" xfId="0" applyBorder="1"/>
    <xf numFmtId="0" fontId="0" fillId="0" borderId="14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167" fontId="0" fillId="0" borderId="30" xfId="0" applyNumberFormat="1" applyBorder="1"/>
    <xf numFmtId="165" fontId="0" fillId="0" borderId="30" xfId="0" applyNumberFormat="1" applyBorder="1"/>
    <xf numFmtId="9" fontId="0" fillId="0" borderId="37" xfId="1" applyFont="1" applyBorder="1"/>
    <xf numFmtId="167" fontId="0" fillId="0" borderId="40" xfId="0" applyNumberFormat="1" applyBorder="1"/>
    <xf numFmtId="0" fontId="0" fillId="0" borderId="40" xfId="0" applyBorder="1"/>
    <xf numFmtId="9" fontId="0" fillId="0" borderId="14" xfId="1" applyFont="1" applyBorder="1"/>
    <xf numFmtId="9" fontId="0" fillId="0" borderId="34" xfId="1" applyFont="1" applyBorder="1"/>
    <xf numFmtId="0" fontId="0" fillId="0" borderId="35" xfId="0" applyBorder="1" applyAlignment="1">
      <alignment vertical="center" wrapText="1"/>
    </xf>
    <xf numFmtId="9" fontId="0" fillId="0" borderId="15" xfId="1" applyFont="1" applyBorder="1" applyAlignment="1">
      <alignment vertical="center" wrapText="1"/>
    </xf>
    <xf numFmtId="0" fontId="0" fillId="0" borderId="24" xfId="0" applyBorder="1" applyAlignment="1">
      <alignment vertical="center" wrapText="1"/>
    </xf>
    <xf numFmtId="168" fontId="0" fillId="0" borderId="24" xfId="0" applyNumberFormat="1" applyBorder="1"/>
    <xf numFmtId="0" fontId="0" fillId="0" borderId="24" xfId="0" applyBorder="1"/>
    <xf numFmtId="165" fontId="0" fillId="0" borderId="24" xfId="0" applyNumberFormat="1" applyBorder="1"/>
    <xf numFmtId="168" fontId="0" fillId="0" borderId="26" xfId="0" applyNumberFormat="1" applyBorder="1"/>
    <xf numFmtId="0" fontId="0" fillId="0" borderId="12" xfId="0" applyBorder="1"/>
    <xf numFmtId="167" fontId="0" fillId="0" borderId="42" xfId="0" applyNumberFormat="1" applyBorder="1"/>
    <xf numFmtId="0" fontId="0" fillId="0" borderId="25" xfId="0" applyBorder="1" applyAlignment="1">
      <alignment vertical="center" wrapText="1"/>
    </xf>
    <xf numFmtId="165" fontId="0" fillId="0" borderId="40" xfId="0" applyNumberFormat="1" applyBorder="1"/>
    <xf numFmtId="0" fontId="0" fillId="0" borderId="21" xfId="0" applyBorder="1" applyAlignment="1">
      <alignment vertical="center" wrapText="1"/>
    </xf>
    <xf numFmtId="0" fontId="0" fillId="0" borderId="42" xfId="0" applyBorder="1"/>
    <xf numFmtId="165" fontId="0" fillId="0" borderId="42" xfId="0" applyNumberFormat="1" applyBorder="1"/>
    <xf numFmtId="0" fontId="2" fillId="0" borderId="4" xfId="0" applyFont="1" applyBorder="1" applyAlignment="1">
      <alignment wrapText="1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3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3" xfId="0" applyFont="1" applyBorder="1"/>
    <xf numFmtId="0" fontId="0" fillId="0" borderId="6" xfId="0" applyBorder="1" applyAlignment="1">
      <alignment vertical="center" wrapText="1"/>
    </xf>
    <xf numFmtId="0" fontId="0" fillId="0" borderId="6" xfId="0" applyFont="1" applyBorder="1"/>
    <xf numFmtId="0" fontId="0" fillId="0" borderId="6" xfId="0" applyFont="1" applyBorder="1" applyAlignment="1">
      <alignment vertical="center" wrapText="1"/>
    </xf>
    <xf numFmtId="0" fontId="0" fillId="0" borderId="6" xfId="0" applyFill="1" applyBorder="1"/>
    <xf numFmtId="167" fontId="0" fillId="0" borderId="6" xfId="0" applyNumberFormat="1" applyBorder="1"/>
    <xf numFmtId="164" fontId="0" fillId="0" borderId="6" xfId="0" applyNumberFormat="1" applyBorder="1"/>
    <xf numFmtId="166" fontId="0" fillId="0" borderId="6" xfId="0" applyNumberFormat="1" applyBorder="1"/>
    <xf numFmtId="165" fontId="0" fillId="0" borderId="6" xfId="0" applyNumberFormat="1" applyBorder="1"/>
    <xf numFmtId="0" fontId="0" fillId="0" borderId="8" xfId="0" applyBorder="1"/>
    <xf numFmtId="167" fontId="0" fillId="0" borderId="8" xfId="0" applyNumberFormat="1" applyBorder="1"/>
    <xf numFmtId="0" fontId="5" fillId="0" borderId="8" xfId="0" applyFont="1" applyBorder="1" applyAlignment="1">
      <alignment horizontal="center"/>
    </xf>
    <xf numFmtId="164" fontId="4" fillId="0" borderId="8" xfId="0" applyNumberFormat="1" applyFont="1" applyBorder="1"/>
    <xf numFmtId="166" fontId="0" fillId="0" borderId="8" xfId="0" applyNumberFormat="1" applyBorder="1"/>
    <xf numFmtId="165" fontId="0" fillId="0" borderId="8" xfId="0" applyNumberFormat="1" applyBorder="1"/>
    <xf numFmtId="164" fontId="0" fillId="0" borderId="8" xfId="0" applyNumberFormat="1" applyBorder="1"/>
    <xf numFmtId="0" fontId="0" fillId="0" borderId="44" xfId="0" applyBorder="1"/>
    <xf numFmtId="0" fontId="0" fillId="0" borderId="45" xfId="0" applyBorder="1"/>
    <xf numFmtId="167" fontId="0" fillId="0" borderId="45" xfId="0" applyNumberFormat="1" applyBorder="1"/>
    <xf numFmtId="0" fontId="5" fillId="0" borderId="45" xfId="0" applyFont="1" applyBorder="1" applyAlignment="1">
      <alignment horizontal="center"/>
    </xf>
    <xf numFmtId="0" fontId="0" fillId="0" borderId="17" xfId="0" applyFill="1" applyBorder="1"/>
    <xf numFmtId="0" fontId="0" fillId="0" borderId="47" xfId="0" applyFill="1" applyBorder="1"/>
    <xf numFmtId="0" fontId="0" fillId="0" borderId="47" xfId="0" applyBorder="1"/>
    <xf numFmtId="0" fontId="4" fillId="0" borderId="45" xfId="0" applyFont="1" applyBorder="1"/>
    <xf numFmtId="167" fontId="0" fillId="0" borderId="47" xfId="0" applyNumberFormat="1" applyBorder="1"/>
    <xf numFmtId="164" fontId="0" fillId="0" borderId="45" xfId="0" applyNumberFormat="1" applyBorder="1"/>
    <xf numFmtId="164" fontId="0" fillId="0" borderId="47" xfId="0" applyNumberFormat="1" applyBorder="1"/>
    <xf numFmtId="166" fontId="0" fillId="0" borderId="45" xfId="0" applyNumberFormat="1" applyBorder="1"/>
    <xf numFmtId="166" fontId="0" fillId="0" borderId="47" xfId="0" applyNumberFormat="1" applyBorder="1"/>
    <xf numFmtId="165" fontId="0" fillId="0" borderId="45" xfId="0" applyNumberFormat="1" applyBorder="1"/>
    <xf numFmtId="165" fontId="0" fillId="0" borderId="47" xfId="0" applyNumberFormat="1" applyBorder="1"/>
    <xf numFmtId="165" fontId="0" fillId="0" borderId="17" xfId="0" applyNumberFormat="1" applyBorder="1"/>
    <xf numFmtId="164" fontId="0" fillId="0" borderId="17" xfId="0" applyNumberFormat="1" applyBorder="1"/>
    <xf numFmtId="9" fontId="0" fillId="0" borderId="45" xfId="1" applyFont="1" applyBorder="1"/>
    <xf numFmtId="0" fontId="0" fillId="0" borderId="36" xfId="0" applyFill="1" applyBorder="1"/>
    <xf numFmtId="0" fontId="0" fillId="0" borderId="45" xfId="0" applyFill="1" applyBorder="1"/>
    <xf numFmtId="167" fontId="0" fillId="0" borderId="47" xfId="0" applyNumberFormat="1" applyFill="1" applyBorder="1"/>
    <xf numFmtId="164" fontId="0" fillId="0" borderId="47" xfId="0" applyNumberFormat="1" applyFill="1" applyBorder="1"/>
    <xf numFmtId="166" fontId="0" fillId="0" borderId="47" xfId="0" applyNumberFormat="1" applyFill="1" applyBorder="1"/>
    <xf numFmtId="0" fontId="0" fillId="0" borderId="46" xfId="0" applyBorder="1"/>
    <xf numFmtId="0" fontId="2" fillId="0" borderId="6" xfId="0" applyFont="1" applyBorder="1"/>
    <xf numFmtId="0" fontId="2" fillId="0" borderId="5" xfId="0" applyFont="1" applyBorder="1"/>
    <xf numFmtId="167" fontId="2" fillId="0" borderId="43" xfId="0" applyNumberFormat="1" applyFont="1" applyBorder="1" applyAlignment="1">
      <alignment horizontal="center"/>
    </xf>
    <xf numFmtId="167" fontId="2" fillId="0" borderId="7" xfId="0" applyNumberFormat="1" applyFont="1" applyBorder="1" applyAlignment="1">
      <alignment horizontal="center"/>
    </xf>
    <xf numFmtId="167" fontId="2" fillId="0" borderId="8" xfId="0" applyNumberFormat="1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48" xfId="0" applyFont="1" applyBorder="1"/>
    <xf numFmtId="0" fontId="2" fillId="0" borderId="49" xfId="0" applyFont="1" applyBorder="1"/>
    <xf numFmtId="0" fontId="2" fillId="0" borderId="50" xfId="0" applyFont="1" applyBorder="1" applyAlignment="1">
      <alignment horizontal="center"/>
    </xf>
    <xf numFmtId="0" fontId="2" fillId="0" borderId="51" xfId="0" applyFont="1" applyBorder="1" applyAlignment="1">
      <alignment horizontal="center"/>
    </xf>
    <xf numFmtId="0" fontId="2" fillId="0" borderId="52" xfId="0" applyFont="1" applyBorder="1" applyAlignment="1">
      <alignment horizontal="center"/>
    </xf>
    <xf numFmtId="0" fontId="2" fillId="0" borderId="50" xfId="0" applyFont="1" applyFill="1" applyBorder="1" applyAlignment="1">
      <alignment horizontal="center"/>
    </xf>
    <xf numFmtId="0" fontId="2" fillId="0" borderId="51" xfId="0" applyFont="1" applyFill="1" applyBorder="1" applyAlignment="1">
      <alignment horizontal="center"/>
    </xf>
    <xf numFmtId="0" fontId="2" fillId="0" borderId="52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65 to 134 kBtu/hr</a:t>
            </a:r>
          </a:p>
        </c:rich>
      </c:tx>
      <c:layout>
        <c:manualLayout>
          <c:xMode val="edge"/>
          <c:yMode val="edge"/>
          <c:x val="0.40949300087489071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122703412073491E-2"/>
          <c:y val="0.17171296296296296"/>
          <c:w val="0.85650240594925631"/>
          <c:h val="0.60014617964421102"/>
        </c:manualLayout>
      </c:layout>
      <c:scatterChart>
        <c:scatterStyle val="lineMarker"/>
        <c:varyColors val="0"/>
        <c:ser>
          <c:idx val="0"/>
          <c:order val="0"/>
          <c:tx>
            <c:strRef>
              <c:f>CLOSS!$D$12</c:f>
              <c:strCache>
                <c:ptCount val="1"/>
                <c:pt idx="0">
                  <c:v>Code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CLOSS!$C$13:$C$18</c:f>
              <c:numCache>
                <c:formatCode>General</c:formatCode>
                <c:ptCount val="6"/>
                <c:pt idx="0">
                  <c:v>0.01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CLOSS!$D$13:$D$18</c:f>
              <c:numCache>
                <c:formatCode>0%</c:formatCode>
                <c:ptCount val="6"/>
                <c:pt idx="0">
                  <c:v>0.88438085080000006</c:v>
                </c:pt>
                <c:pt idx="1">
                  <c:v>0.90290382999999996</c:v>
                </c:pt>
                <c:pt idx="2">
                  <c:v>0.92270873000000009</c:v>
                </c:pt>
                <c:pt idx="3">
                  <c:v>0.94175343</c:v>
                </c:pt>
                <c:pt idx="4">
                  <c:v>0.96009673000000018</c:v>
                </c:pt>
                <c:pt idx="5">
                  <c:v>0.97779743000000008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3F-47FA-8D1A-0EBB7A01A7C0}"/>
            </c:ext>
          </c:extLst>
        </c:ser>
        <c:ser>
          <c:idx val="1"/>
          <c:order val="1"/>
          <c:tx>
            <c:strRef>
              <c:f>CLOSS!$E$12</c:f>
              <c:strCache>
                <c:ptCount val="1"/>
                <c:pt idx="0">
                  <c:v>Tier 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CLOSS!$C$13:$C$18</c:f>
              <c:numCache>
                <c:formatCode>General</c:formatCode>
                <c:ptCount val="6"/>
                <c:pt idx="0">
                  <c:v>0.01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CLOSS!$E$13:$E$18</c:f>
              <c:numCache>
                <c:formatCode>0%</c:formatCode>
                <c:ptCount val="6"/>
                <c:pt idx="0">
                  <c:v>0.88438085080000006</c:v>
                </c:pt>
                <c:pt idx="1">
                  <c:v>0.90290382999999996</c:v>
                </c:pt>
                <c:pt idx="2">
                  <c:v>0.92270873000000009</c:v>
                </c:pt>
                <c:pt idx="3">
                  <c:v>0.94175343</c:v>
                </c:pt>
                <c:pt idx="4">
                  <c:v>0.96009673000000018</c:v>
                </c:pt>
                <c:pt idx="5">
                  <c:v>0.97779743000000008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3F-47FA-8D1A-0EBB7A01A7C0}"/>
            </c:ext>
          </c:extLst>
        </c:ser>
        <c:ser>
          <c:idx val="2"/>
          <c:order val="2"/>
          <c:tx>
            <c:strRef>
              <c:f>CLOSS!$F$12</c:f>
              <c:strCache>
                <c:ptCount val="1"/>
                <c:pt idx="0">
                  <c:v>Tier 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ash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CLOSS!$C$13:$C$18</c:f>
              <c:numCache>
                <c:formatCode>General</c:formatCode>
                <c:ptCount val="6"/>
                <c:pt idx="0">
                  <c:v>0.01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CLOSS!$F$13:$F$18</c:f>
              <c:numCache>
                <c:formatCode>0%</c:formatCode>
                <c:ptCount val="6"/>
                <c:pt idx="0">
                  <c:v>0.88438085080000006</c:v>
                </c:pt>
                <c:pt idx="1">
                  <c:v>0.90290382999999996</c:v>
                </c:pt>
                <c:pt idx="2">
                  <c:v>0.92270873000000009</c:v>
                </c:pt>
                <c:pt idx="3">
                  <c:v>0.94175343</c:v>
                </c:pt>
                <c:pt idx="4">
                  <c:v>0.96009673000000018</c:v>
                </c:pt>
                <c:pt idx="5">
                  <c:v>0.97779743000000008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A3F-47FA-8D1A-0EBB7A01A7C0}"/>
            </c:ext>
          </c:extLst>
        </c:ser>
        <c:ser>
          <c:idx val="3"/>
          <c:order val="3"/>
          <c:tx>
            <c:strRef>
              <c:f>CLOSS!$G$12</c:f>
              <c:strCache>
                <c:ptCount val="1"/>
                <c:pt idx="0">
                  <c:v>Tier 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8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CLOSS!$C$13:$C$18</c:f>
              <c:numCache>
                <c:formatCode>General</c:formatCode>
                <c:ptCount val="6"/>
                <c:pt idx="0">
                  <c:v>0.01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CLOSS!$G$13:$G$18</c:f>
              <c:numCache>
                <c:formatCode>0%</c:formatCode>
                <c:ptCount val="6"/>
                <c:pt idx="0">
                  <c:v>0.88438085080000006</c:v>
                </c:pt>
                <c:pt idx="1">
                  <c:v>0.90290382999999996</c:v>
                </c:pt>
                <c:pt idx="2">
                  <c:v>0.92270873000000009</c:v>
                </c:pt>
                <c:pt idx="3">
                  <c:v>0.94175343</c:v>
                </c:pt>
                <c:pt idx="4">
                  <c:v>0.96009673000000018</c:v>
                </c:pt>
                <c:pt idx="5">
                  <c:v>0.97779743000000008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A3F-47FA-8D1A-0EBB7A01A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888888"/>
        <c:axId val="316917344"/>
      </c:scatterChart>
      <c:valAx>
        <c:axId val="314888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 Load Ratio</a:t>
                </a:r>
              </a:p>
            </c:rich>
          </c:tx>
          <c:layout>
            <c:manualLayout>
              <c:xMode val="edge"/>
              <c:yMode val="edge"/>
              <c:x val="0.43096412948381452"/>
              <c:y val="0.84685112277631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917344"/>
        <c:crosses val="autoZero"/>
        <c:crossBetween val="midCat"/>
      </c:valAx>
      <c:valAx>
        <c:axId val="316917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888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950568678915135"/>
          <c:y val="0.92187445319335082"/>
          <c:w val="0.44145512774205975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65 to 134 kBtu/hr</a:t>
            </a:r>
          </a:p>
        </c:rich>
      </c:tx>
      <c:layout>
        <c:manualLayout>
          <c:xMode val="edge"/>
          <c:yMode val="edge"/>
          <c:x val="0.40949300087489071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122703412073491E-2"/>
          <c:y val="0.17171296296296296"/>
          <c:w val="0.85650240594925631"/>
          <c:h val="0.60014617964421102"/>
        </c:manualLayout>
      </c:layout>
      <c:scatterChart>
        <c:scatterStyle val="lineMarker"/>
        <c:varyColors val="0"/>
        <c:ser>
          <c:idx val="0"/>
          <c:order val="0"/>
          <c:tx>
            <c:strRef>
              <c:f>IDFan_fPLR!$D$14</c:f>
              <c:strCache>
                <c:ptCount val="1"/>
                <c:pt idx="0">
                  <c:v>Code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IDFan_fPLR!$C$15:$C$20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IDFan_fPLR!$D$15:$D$20</c:f>
              <c:numCache>
                <c:formatCode>0%</c:formatCode>
                <c:ptCount val="6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0.36432999999999982</c:v>
                </c:pt>
                <c:pt idx="4">
                  <c:v>0.78810999999999987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BF-4C41-9C36-F149F7F3CBBD}"/>
            </c:ext>
          </c:extLst>
        </c:ser>
        <c:ser>
          <c:idx val="1"/>
          <c:order val="1"/>
          <c:tx>
            <c:strRef>
              <c:f>IDFan_fPLR!$E$14</c:f>
              <c:strCache>
                <c:ptCount val="1"/>
                <c:pt idx="0">
                  <c:v>Tier 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IDFan_fPLR!$C$15:$C$20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IDFan_fPLR!$E$15:$E$20</c:f>
              <c:numCache>
                <c:formatCode>0%</c:formatCode>
                <c:ptCount val="6"/>
                <c:pt idx="0">
                  <c:v>0.28999999999999998</c:v>
                </c:pt>
                <c:pt idx="1">
                  <c:v>0.28999999999999998</c:v>
                </c:pt>
                <c:pt idx="2">
                  <c:v>0.28999999999999998</c:v>
                </c:pt>
                <c:pt idx="3">
                  <c:v>0.37132000000000009</c:v>
                </c:pt>
                <c:pt idx="4">
                  <c:v>0.79044000000000003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BF-4C41-9C36-F149F7F3CBBD}"/>
            </c:ext>
          </c:extLst>
        </c:ser>
        <c:ser>
          <c:idx val="2"/>
          <c:order val="2"/>
          <c:tx>
            <c:strRef>
              <c:f>IDFan_fPLR!$F$14</c:f>
              <c:strCache>
                <c:ptCount val="1"/>
                <c:pt idx="0">
                  <c:v>Tier 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ash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IDFan_fPLR!$C$15:$C$20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IDFan_fPLR!$F$15:$F$20</c:f>
              <c:numCache>
                <c:formatCode>0%</c:formatCode>
                <c:ptCount val="6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0.36432999999999982</c:v>
                </c:pt>
                <c:pt idx="4">
                  <c:v>0.78810999999999987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CBF-4C41-9C36-F149F7F3CBBD}"/>
            </c:ext>
          </c:extLst>
        </c:ser>
        <c:ser>
          <c:idx val="3"/>
          <c:order val="3"/>
          <c:tx>
            <c:strRef>
              <c:f>IDFan_fPLR!$G$14</c:f>
              <c:strCache>
                <c:ptCount val="1"/>
                <c:pt idx="0">
                  <c:v>Tier 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8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IDFan_fPLR!$C$15:$C$20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IDFan_fPLR!$G$15:$G$20</c:f>
              <c:numCache>
                <c:formatCode>0%</c:formatCode>
                <c:ptCount val="6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0.36432999999999982</c:v>
                </c:pt>
                <c:pt idx="4">
                  <c:v>0.78810999999999987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CBF-4C41-9C36-F149F7F3CBBD}"/>
            </c:ext>
          </c:extLst>
        </c:ser>
        <c:ser>
          <c:idx val="4"/>
          <c:order val="4"/>
          <c:tx>
            <c:strRef>
              <c:f>IDFan_fPLR!$H$14</c:f>
              <c:strCache>
                <c:ptCount val="1"/>
                <c:pt idx="0">
                  <c:v>DEER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IDFan_fPLR!$C$15:$C$20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IDFan_fPLR!$H$15:$H$20</c:f>
              <c:numCache>
                <c:formatCode>0%</c:formatCode>
                <c:ptCount val="6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0.47058823529411753</c:v>
                </c:pt>
                <c:pt idx="4">
                  <c:v>0.82352941176470562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CBF-4C41-9C36-F149F7F3CB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834560"/>
        <c:axId val="370843576"/>
      </c:scatterChart>
      <c:valAx>
        <c:axId val="370834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 Load Ratio</a:t>
                </a:r>
              </a:p>
            </c:rich>
          </c:tx>
          <c:layout>
            <c:manualLayout>
              <c:xMode val="edge"/>
              <c:yMode val="edge"/>
              <c:x val="0.43096412948381452"/>
              <c:y val="0.84685112277631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43576"/>
        <c:crosses val="autoZero"/>
        <c:crossBetween val="midCat"/>
      </c:valAx>
      <c:valAx>
        <c:axId val="37084357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34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950568678915135"/>
          <c:y val="0.92187445319335082"/>
          <c:w val="0.54823183799272801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135 to 239 kBtu/hr</a:t>
            </a:r>
          </a:p>
        </c:rich>
      </c:tx>
      <c:layout>
        <c:manualLayout>
          <c:xMode val="edge"/>
          <c:yMode val="edge"/>
          <c:x val="0.40949300087489071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122703412073491E-2"/>
          <c:y val="0.17171296296296296"/>
          <c:w val="0.85650240594925631"/>
          <c:h val="0.60014617964421102"/>
        </c:manualLayout>
      </c:layout>
      <c:scatterChart>
        <c:scatterStyle val="lineMarker"/>
        <c:varyColors val="0"/>
        <c:ser>
          <c:idx val="0"/>
          <c:order val="0"/>
          <c:tx>
            <c:strRef>
              <c:f>IDFan_fPLR!$D$14</c:f>
              <c:strCache>
                <c:ptCount val="1"/>
                <c:pt idx="0">
                  <c:v>Code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IDFan_fPLR!$C$15:$C$20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IDFan_fPLR!$I$15:$I$20</c:f>
              <c:numCache>
                <c:formatCode>0%</c:formatCode>
                <c:ptCount val="6"/>
                <c:pt idx="0">
                  <c:v>0.28999999999999998</c:v>
                </c:pt>
                <c:pt idx="1">
                  <c:v>0.28999999999999998</c:v>
                </c:pt>
                <c:pt idx="2">
                  <c:v>0.28999999999999998</c:v>
                </c:pt>
                <c:pt idx="3">
                  <c:v>0.37132000000000009</c:v>
                </c:pt>
                <c:pt idx="4">
                  <c:v>0.79044000000000003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15-4CCC-B8FB-F6B66B07EEDE}"/>
            </c:ext>
          </c:extLst>
        </c:ser>
        <c:ser>
          <c:idx val="1"/>
          <c:order val="1"/>
          <c:tx>
            <c:strRef>
              <c:f>IDFan_fPLR!$E$14</c:f>
              <c:strCache>
                <c:ptCount val="1"/>
                <c:pt idx="0">
                  <c:v>Tier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IDFan_fPLR!$C$15:$C$20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IDFan_fPLR!$J$15:$J$20</c:f>
              <c:numCache>
                <c:formatCode>0%</c:formatCode>
                <c:ptCount val="6"/>
                <c:pt idx="0">
                  <c:v>0.28999999999999998</c:v>
                </c:pt>
                <c:pt idx="1">
                  <c:v>0.28999999999999998</c:v>
                </c:pt>
                <c:pt idx="2">
                  <c:v>0.28999999999999998</c:v>
                </c:pt>
                <c:pt idx="3">
                  <c:v>0.37132000000000009</c:v>
                </c:pt>
                <c:pt idx="4">
                  <c:v>0.79044000000000003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15-4CCC-B8FB-F6B66B07EEDE}"/>
            </c:ext>
          </c:extLst>
        </c:ser>
        <c:ser>
          <c:idx val="3"/>
          <c:order val="2"/>
          <c:tx>
            <c:strRef>
              <c:f>IDFan_fPLR!$K$14</c:f>
              <c:strCache>
                <c:ptCount val="1"/>
                <c:pt idx="0">
                  <c:v>Tier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IDFan_fPLR!$C$15:$C$20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IDFan_fPLR!$K$15:$K$20</c:f>
              <c:numCache>
                <c:formatCode>0%</c:formatCode>
                <c:ptCount val="6"/>
                <c:pt idx="0">
                  <c:v>0.14058999999999999</c:v>
                </c:pt>
                <c:pt idx="1">
                  <c:v>0.08</c:v>
                </c:pt>
                <c:pt idx="2">
                  <c:v>0.12254999999999994</c:v>
                </c:pt>
                <c:pt idx="3">
                  <c:v>0.35352999999999979</c:v>
                </c:pt>
                <c:pt idx="4">
                  <c:v>0.74450999999999967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115-4CCC-B8FB-F6B66B07EEDE}"/>
            </c:ext>
          </c:extLst>
        </c:ser>
        <c:ser>
          <c:idx val="2"/>
          <c:order val="3"/>
          <c:tx>
            <c:v>DEER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IDFan_fPLR!$C$15:$C$20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IDFan_fPLR!$L$15:$L$20</c:f>
              <c:numCache>
                <c:formatCode>0%</c:formatCode>
                <c:ptCount val="6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0.47058823529411753</c:v>
                </c:pt>
                <c:pt idx="4">
                  <c:v>0.82352941176470562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115-4CCC-B8FB-F6B66B07EE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839264"/>
        <c:axId val="370836128"/>
      </c:scatterChart>
      <c:valAx>
        <c:axId val="370839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 Load Ratio</a:t>
                </a:r>
              </a:p>
            </c:rich>
          </c:tx>
          <c:layout>
            <c:manualLayout>
              <c:xMode val="edge"/>
              <c:yMode val="edge"/>
              <c:x val="0.43096412948381452"/>
              <c:y val="0.84685112277631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36128"/>
        <c:crosses val="autoZero"/>
        <c:crossBetween val="midCat"/>
      </c:valAx>
      <c:valAx>
        <c:axId val="37083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392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950568678915135"/>
          <c:y val="0.92187445319335082"/>
          <c:w val="0.43611572635989304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240 to 759 kBtu/hr</a:t>
            </a:r>
          </a:p>
        </c:rich>
      </c:tx>
      <c:layout>
        <c:manualLayout>
          <c:xMode val="edge"/>
          <c:yMode val="edge"/>
          <c:x val="0.40949300087489071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122703412073491E-2"/>
          <c:y val="0.17171296296296296"/>
          <c:w val="0.85650240594925631"/>
          <c:h val="0.60014617964421102"/>
        </c:manualLayout>
      </c:layout>
      <c:scatterChart>
        <c:scatterStyle val="lineMarker"/>
        <c:varyColors val="0"/>
        <c:ser>
          <c:idx val="0"/>
          <c:order val="0"/>
          <c:tx>
            <c:strRef>
              <c:f>IDFan_fPLR!$M$14</c:f>
              <c:strCache>
                <c:ptCount val="1"/>
                <c:pt idx="0">
                  <c:v>Code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IDFan_fPLR!$C$15:$C$20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IDFan_fPLR!$M$15:$M$20</c:f>
              <c:numCache>
                <c:formatCode>0%</c:formatCode>
                <c:ptCount val="6"/>
                <c:pt idx="0">
                  <c:v>0.28000000000000003</c:v>
                </c:pt>
                <c:pt idx="1">
                  <c:v>0.28000000000000003</c:v>
                </c:pt>
                <c:pt idx="2">
                  <c:v>0.28000000000000003</c:v>
                </c:pt>
                <c:pt idx="3">
                  <c:v>0.37132000000000009</c:v>
                </c:pt>
                <c:pt idx="4">
                  <c:v>0.79044000000000003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3B-475E-832C-FD90AC354679}"/>
            </c:ext>
          </c:extLst>
        </c:ser>
        <c:ser>
          <c:idx val="1"/>
          <c:order val="1"/>
          <c:tx>
            <c:strRef>
              <c:f>IDFan_fPLR!$N$14</c:f>
              <c:strCache>
                <c:ptCount val="1"/>
                <c:pt idx="0">
                  <c:v>Tier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IDFan_fPLR!$C$15:$C$20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IDFan_fPLR!$N$15:$N$20</c:f>
              <c:numCache>
                <c:formatCode>0%</c:formatCode>
                <c:ptCount val="6"/>
                <c:pt idx="0">
                  <c:v>0.22</c:v>
                </c:pt>
                <c:pt idx="1">
                  <c:v>0.22</c:v>
                </c:pt>
                <c:pt idx="2">
                  <c:v>0.22</c:v>
                </c:pt>
                <c:pt idx="3">
                  <c:v>0.37132000000000009</c:v>
                </c:pt>
                <c:pt idx="4">
                  <c:v>0.79044000000000003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73B-475E-832C-FD90AC354679}"/>
            </c:ext>
          </c:extLst>
        </c:ser>
        <c:ser>
          <c:idx val="2"/>
          <c:order val="2"/>
          <c:tx>
            <c:strRef>
              <c:f>IDFan_fPLR!$O$14</c:f>
              <c:strCache>
                <c:ptCount val="1"/>
                <c:pt idx="0">
                  <c:v>Tier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IDFan_fPLR!$C$15:$C$20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IDFan_fPLR!$O$15:$O$20</c:f>
              <c:numCache>
                <c:formatCode>0%</c:formatCode>
                <c:ptCount val="6"/>
                <c:pt idx="0">
                  <c:v>0.28000000000000003</c:v>
                </c:pt>
                <c:pt idx="1">
                  <c:v>0.28000000000000003</c:v>
                </c:pt>
                <c:pt idx="2">
                  <c:v>0.28000000000000003</c:v>
                </c:pt>
                <c:pt idx="3">
                  <c:v>0.37132000000000009</c:v>
                </c:pt>
                <c:pt idx="4">
                  <c:v>0.79044000000000003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73B-475E-832C-FD90AC354679}"/>
            </c:ext>
          </c:extLst>
        </c:ser>
        <c:ser>
          <c:idx val="3"/>
          <c:order val="3"/>
          <c:tx>
            <c:strRef>
              <c:f>IDFan_fPLR!$P$14</c:f>
              <c:strCache>
                <c:ptCount val="1"/>
                <c:pt idx="0">
                  <c:v>Tier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IDFan_fPLR!$C$15:$C$20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IDFan_fPLR!$P$15:$P$20</c:f>
              <c:numCache>
                <c:formatCode>0%</c:formatCode>
                <c:ptCount val="6"/>
                <c:pt idx="0">
                  <c:v>0.27999999999999997</c:v>
                </c:pt>
                <c:pt idx="1">
                  <c:v>0.22</c:v>
                </c:pt>
                <c:pt idx="2">
                  <c:v>0.22</c:v>
                </c:pt>
                <c:pt idx="3">
                  <c:v>0.34239999999999982</c:v>
                </c:pt>
                <c:pt idx="4">
                  <c:v>0.73439999999999972</c:v>
                </c:pt>
                <c:pt idx="5">
                  <c:v>0.99999999999999978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73B-475E-832C-FD90AC354679}"/>
            </c:ext>
          </c:extLst>
        </c:ser>
        <c:ser>
          <c:idx val="4"/>
          <c:order val="4"/>
          <c:tx>
            <c:v>DEER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IDFan_fPLR!$C$15:$C$20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IDFan_fPLR!$Q$15:$Q$20</c:f>
              <c:numCache>
                <c:formatCode>0%</c:formatCode>
                <c:ptCount val="6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0.47058823529411753</c:v>
                </c:pt>
                <c:pt idx="4">
                  <c:v>0.82352941176470562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73B-475E-832C-FD90AC3546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831816"/>
        <c:axId val="370832600"/>
      </c:scatterChart>
      <c:valAx>
        <c:axId val="370831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 Load Ratio</a:t>
                </a:r>
              </a:p>
            </c:rich>
          </c:tx>
          <c:layout>
            <c:manualLayout>
              <c:xMode val="edge"/>
              <c:yMode val="edge"/>
              <c:x val="0.43096412948381452"/>
              <c:y val="0.84685112277631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32600"/>
        <c:crosses val="autoZero"/>
        <c:crossBetween val="midCat"/>
      </c:valAx>
      <c:valAx>
        <c:axId val="370832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318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950568678915135"/>
          <c:y val="0.92187445319335082"/>
          <c:w val="0.54823183799272801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65</a:t>
            </a:r>
            <a:r>
              <a:rPr lang="en-US" baseline="0"/>
              <a:t> to 134 kBtuh, EWB=67 F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8727034120735"/>
          <c:y val="0.17171296296296296"/>
          <c:w val="0.84657174103237098"/>
          <c:h val="0.57236840186643334"/>
        </c:manualLayout>
      </c:layout>
      <c:scatterChart>
        <c:scatterStyle val="lineMarker"/>
        <c:varyColors val="0"/>
        <c:ser>
          <c:idx val="0"/>
          <c:order val="0"/>
          <c:tx>
            <c:strRef>
              <c:f>Cap_T!$D$22</c:f>
              <c:strCache>
                <c:ptCount val="1"/>
                <c:pt idx="0">
                  <c:v>Code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Cap_T!$D$23:$D$26</c:f>
              <c:numCache>
                <c:formatCode>#,##0.000\ </c:formatCode>
                <c:ptCount val="4"/>
                <c:pt idx="0">
                  <c:v>1.0426842961500002</c:v>
                </c:pt>
                <c:pt idx="1">
                  <c:v>1.0219779788000003</c:v>
                </c:pt>
                <c:pt idx="2">
                  <c:v>0.9995847129500004</c:v>
                </c:pt>
                <c:pt idx="3">
                  <c:v>0.9755044986000001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77-4489-BD90-ABE47C070696}"/>
            </c:ext>
          </c:extLst>
        </c:ser>
        <c:ser>
          <c:idx val="1"/>
          <c:order val="1"/>
          <c:tx>
            <c:strRef>
              <c:f>Cap_T!$E$22</c:f>
              <c:strCache>
                <c:ptCount val="1"/>
                <c:pt idx="0">
                  <c:v>Tier 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Cap_T!$E$23:$E$26</c:f>
              <c:numCache>
                <c:formatCode>#,##0.000\ </c:formatCode>
                <c:ptCount val="4"/>
                <c:pt idx="0">
                  <c:v>1.0493188796499999</c:v>
                </c:pt>
                <c:pt idx="1">
                  <c:v>1.0243482793999998</c:v>
                </c:pt>
                <c:pt idx="2">
                  <c:v>0.99868479464999993</c:v>
                </c:pt>
                <c:pt idx="3">
                  <c:v>0.97232842539999975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77-4489-BD90-ABE47C070696}"/>
            </c:ext>
          </c:extLst>
        </c:ser>
        <c:ser>
          <c:idx val="2"/>
          <c:order val="2"/>
          <c:tx>
            <c:strRef>
              <c:f>Cap_T!$F$22</c:f>
              <c:strCache>
                <c:ptCount val="1"/>
                <c:pt idx="0">
                  <c:v>Tier 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Cap_T!$F$23:$F$26</c:f>
              <c:numCache>
                <c:formatCode>#,##0.000\ </c:formatCode>
                <c:ptCount val="4"/>
                <c:pt idx="0">
                  <c:v>1.0498128915000005</c:v>
                </c:pt>
                <c:pt idx="1">
                  <c:v>1.0238956210000003</c:v>
                </c:pt>
                <c:pt idx="2">
                  <c:v>0.99730596650000036</c:v>
                </c:pt>
                <c:pt idx="3">
                  <c:v>0.97004392800000028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F77-4489-BD90-ABE47C070696}"/>
            </c:ext>
          </c:extLst>
        </c:ser>
        <c:ser>
          <c:idx val="3"/>
          <c:order val="3"/>
          <c:tx>
            <c:strRef>
              <c:f>Cap_T!$G$22</c:f>
              <c:strCache>
                <c:ptCount val="1"/>
                <c:pt idx="0">
                  <c:v>Tier 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Cap_T!$G$23:$G$26</c:f>
              <c:numCache>
                <c:formatCode>#,##0.000\ </c:formatCode>
                <c:ptCount val="4"/>
                <c:pt idx="0">
                  <c:v>1.0779739907499999</c:v>
                </c:pt>
                <c:pt idx="1">
                  <c:v>1.0393771125</c:v>
                </c:pt>
                <c:pt idx="2">
                  <c:v>1.00009198375</c:v>
                </c:pt>
                <c:pt idx="3">
                  <c:v>0.96011860449999942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F77-4489-BD90-ABE47C070696}"/>
            </c:ext>
          </c:extLst>
        </c:ser>
        <c:ser>
          <c:idx val="4"/>
          <c:order val="4"/>
          <c:tx>
            <c:strRef>
              <c:f>Cap_T!$H$22</c:f>
              <c:strCache>
                <c:ptCount val="1"/>
                <c:pt idx="0">
                  <c:v>DEER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Cap_T!$H$23:$H$26</c:f>
              <c:numCache>
                <c:formatCode>#,##0.000\ </c:formatCode>
                <c:ptCount val="4"/>
                <c:pt idx="0">
                  <c:v>1.0465361785714287</c:v>
                </c:pt>
                <c:pt idx="1">
                  <c:v>1.0243041383928571</c:v>
                </c:pt>
                <c:pt idx="2">
                  <c:v>1</c:v>
                </c:pt>
                <c:pt idx="3">
                  <c:v>0.97362376339285728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F77-4489-BD90-ABE47C0706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842008"/>
        <c:axId val="370835344"/>
      </c:scatterChart>
      <c:valAx>
        <c:axId val="370842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Outdoor DB, deg. 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35344"/>
        <c:crosses val="autoZero"/>
        <c:crossBetween val="midCat"/>
      </c:valAx>
      <c:valAx>
        <c:axId val="370835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42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267804024496939"/>
          <c:y val="0.90798556430446198"/>
          <c:w val="0.59832052554925608"/>
          <c:h val="9.00006299212598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135 to 239</a:t>
            </a:r>
            <a:r>
              <a:rPr lang="en-US" baseline="0"/>
              <a:t> kBtuh, </a:t>
            </a:r>
            <a:r>
              <a:rPr lang="en-US" sz="1400" b="0" i="0" u="none" strike="noStrike" baseline="0">
                <a:effectLst/>
              </a:rPr>
              <a:t>EWB=67</a:t>
            </a:r>
            <a:r>
              <a:rPr lang="en-US" baseline="0"/>
              <a:t> F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8727034120735"/>
          <c:y val="0.17171296296296296"/>
          <c:w val="0.84657174103237098"/>
          <c:h val="0.5795802616306428"/>
        </c:manualLayout>
      </c:layout>
      <c:scatterChart>
        <c:scatterStyle val="lineMarker"/>
        <c:varyColors val="0"/>
        <c:ser>
          <c:idx val="0"/>
          <c:order val="0"/>
          <c:tx>
            <c:strRef>
              <c:f>Cap_T!$I$22</c:f>
              <c:strCache>
                <c:ptCount val="1"/>
                <c:pt idx="0">
                  <c:v>Code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Cap_T!$I$23:$I$26</c:f>
              <c:numCache>
                <c:formatCode>#,##0.000\ </c:formatCode>
                <c:ptCount val="4"/>
                <c:pt idx="0">
                  <c:v>1.0212370319000001</c:v>
                </c:pt>
                <c:pt idx="1">
                  <c:v>1.0105661896</c:v>
                </c:pt>
                <c:pt idx="2">
                  <c:v>0.9964338682999998</c:v>
                </c:pt>
                <c:pt idx="3">
                  <c:v>0.9788400679999999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6F-435D-906C-A288AF26F2AD}"/>
            </c:ext>
          </c:extLst>
        </c:ser>
        <c:ser>
          <c:idx val="1"/>
          <c:order val="1"/>
          <c:tx>
            <c:strRef>
              <c:f>Cap_T!$J$22</c:f>
              <c:strCache>
                <c:ptCount val="1"/>
                <c:pt idx="0">
                  <c:v>Tier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Cap_T!$J$23:$J$26</c:f>
              <c:numCache>
                <c:formatCode>#,##0.000\ </c:formatCode>
                <c:ptCount val="4"/>
                <c:pt idx="0">
                  <c:v>1.0410128067000004</c:v>
                </c:pt>
                <c:pt idx="1">
                  <c:v>1.0186814817000003</c:v>
                </c:pt>
                <c:pt idx="2">
                  <c:v>0.99557857670000049</c:v>
                </c:pt>
                <c:pt idx="3">
                  <c:v>0.97170409170000038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6F-435D-906C-A288AF26F2AD}"/>
            </c:ext>
          </c:extLst>
        </c:ser>
        <c:ser>
          <c:idx val="2"/>
          <c:order val="2"/>
          <c:tx>
            <c:strRef>
              <c:f>Cap_T!$K$22</c:f>
              <c:strCache>
                <c:ptCount val="1"/>
                <c:pt idx="0">
                  <c:v>Tier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Cap_T!$K$23:$K$26</c:f>
              <c:numCache>
                <c:formatCode>#,##0.000\ </c:formatCode>
                <c:ptCount val="4"/>
                <c:pt idx="0">
                  <c:v>1.0498066724500001</c:v>
                </c:pt>
                <c:pt idx="1">
                  <c:v>1.0249344292</c:v>
                </c:pt>
                <c:pt idx="2">
                  <c:v>0.99919956345000016</c:v>
                </c:pt>
                <c:pt idx="3">
                  <c:v>0.9726020752000003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6F-435D-906C-A288AF26F2AD}"/>
            </c:ext>
          </c:extLst>
        </c:ser>
        <c:ser>
          <c:idx val="3"/>
          <c:order val="3"/>
          <c:tx>
            <c:strRef>
              <c:f>Cap_T!$L$22</c:f>
              <c:strCache>
                <c:ptCount val="1"/>
                <c:pt idx="0">
                  <c:v>DEER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Cap_T!$L$23:$L$26</c:f>
              <c:numCache>
                <c:formatCode>#,##0.000\ </c:formatCode>
                <c:ptCount val="4"/>
                <c:pt idx="0">
                  <c:v>1.0659437857142857</c:v>
                </c:pt>
                <c:pt idx="1">
                  <c:v>1.0327663125000002</c:v>
                </c:pt>
                <c:pt idx="2">
                  <c:v>1</c:v>
                </c:pt>
                <c:pt idx="3">
                  <c:v>0.96764484821428565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06F-435D-906C-A288AF26F2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841224"/>
        <c:axId val="370836520"/>
      </c:scatterChart>
      <c:valAx>
        <c:axId val="370841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Outdoor DB</a:t>
                </a:r>
                <a:r>
                  <a:rPr lang="en-US"/>
                  <a:t>, deg. F</a:t>
                </a:r>
              </a:p>
            </c:rich>
          </c:tx>
          <c:layout>
            <c:manualLayout>
              <c:xMode val="edge"/>
              <c:yMode val="edge"/>
              <c:x val="0.37845013123359578"/>
              <c:y val="0.837339774759230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36520"/>
        <c:crosses val="autoZero"/>
        <c:crossBetween val="midCat"/>
      </c:valAx>
      <c:valAx>
        <c:axId val="370836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41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748622047244095"/>
          <c:y val="0.91261519393409141"/>
          <c:w val="0.39613845144356957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240 to 759</a:t>
            </a:r>
            <a:r>
              <a:rPr lang="en-US" baseline="0"/>
              <a:t> kBtuh, </a:t>
            </a:r>
            <a:r>
              <a:rPr lang="en-US" sz="1400" b="0" i="0" u="none" strike="noStrike" baseline="0">
                <a:effectLst/>
              </a:rPr>
              <a:t>EWB=67</a:t>
            </a:r>
            <a:r>
              <a:rPr lang="en-US" baseline="0"/>
              <a:t> F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8727034120735"/>
          <c:y val="0.17171296296296296"/>
          <c:w val="0.84657174103237098"/>
          <c:h val="0.57236840186643334"/>
        </c:manualLayout>
      </c:layout>
      <c:scatterChart>
        <c:scatterStyle val="lineMarker"/>
        <c:varyColors val="0"/>
        <c:ser>
          <c:idx val="0"/>
          <c:order val="0"/>
          <c:tx>
            <c:strRef>
              <c:f>Cap_T!$M$22</c:f>
              <c:strCache>
                <c:ptCount val="1"/>
                <c:pt idx="0">
                  <c:v>Code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Cap_T!$M$23:$M$26</c:f>
              <c:numCache>
                <c:formatCode>#,##0.000\ </c:formatCode>
                <c:ptCount val="4"/>
                <c:pt idx="0">
                  <c:v>1.0288289829499999</c:v>
                </c:pt>
                <c:pt idx="1">
                  <c:v>1.0129133083999999</c:v>
                </c:pt>
                <c:pt idx="2">
                  <c:v>0.99613026534999971</c:v>
                </c:pt>
                <c:pt idx="3">
                  <c:v>0.97847985380000002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6D-4B39-835B-ECD925657091}"/>
            </c:ext>
          </c:extLst>
        </c:ser>
        <c:ser>
          <c:idx val="1"/>
          <c:order val="1"/>
          <c:tx>
            <c:strRef>
              <c:f>Cap_T!$N$22</c:f>
              <c:strCache>
                <c:ptCount val="1"/>
                <c:pt idx="0">
                  <c:v>Tier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Cap_T!$N$23:$N$26</c:f>
              <c:numCache>
                <c:formatCode>#,##0.000\ </c:formatCode>
                <c:ptCount val="4"/>
                <c:pt idx="0">
                  <c:v>1.0398388300500003</c:v>
                </c:pt>
                <c:pt idx="1">
                  <c:v>1.0169037312000002</c:v>
                </c:pt>
                <c:pt idx="2">
                  <c:v>0.99314047985000009</c:v>
                </c:pt>
                <c:pt idx="3">
                  <c:v>0.96854907600000018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16D-4B39-835B-ECD925657091}"/>
            </c:ext>
          </c:extLst>
        </c:ser>
        <c:ser>
          <c:idx val="2"/>
          <c:order val="2"/>
          <c:tx>
            <c:strRef>
              <c:f>Cap_T!$O$22</c:f>
              <c:strCache>
                <c:ptCount val="1"/>
                <c:pt idx="0">
                  <c:v>Tier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Cap_T!$O$23:$O$26</c:f>
              <c:numCache>
                <c:formatCode>#,##0.000\ </c:formatCode>
                <c:ptCount val="4"/>
                <c:pt idx="0">
                  <c:v>1.0288487433</c:v>
                </c:pt>
                <c:pt idx="1">
                  <c:v>1.0114016028999999</c:v>
                </c:pt>
                <c:pt idx="2">
                  <c:v>0.99287718099999989</c:v>
                </c:pt>
                <c:pt idx="3">
                  <c:v>0.97327547759999977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16D-4B39-835B-ECD925657091}"/>
            </c:ext>
          </c:extLst>
        </c:ser>
        <c:ser>
          <c:idx val="3"/>
          <c:order val="3"/>
          <c:tx>
            <c:strRef>
              <c:f>Cap_T!$P$22</c:f>
              <c:strCache>
                <c:ptCount val="1"/>
                <c:pt idx="0">
                  <c:v>Tier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Cap_T!$P$23:$P$26</c:f>
              <c:numCache>
                <c:formatCode>#,##0.000\ </c:formatCode>
                <c:ptCount val="4"/>
                <c:pt idx="0">
                  <c:v>1.05321924055</c:v>
                </c:pt>
                <c:pt idx="1">
                  <c:v>1.0252236930999998</c:v>
                </c:pt>
                <c:pt idx="2">
                  <c:v>0.99648194565000014</c:v>
                </c:pt>
                <c:pt idx="3">
                  <c:v>0.96699399819999987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16D-4B39-835B-ECD925657091}"/>
            </c:ext>
          </c:extLst>
        </c:ser>
        <c:ser>
          <c:idx val="4"/>
          <c:order val="4"/>
          <c:tx>
            <c:strRef>
              <c:f>Cap_T!$Q$22</c:f>
              <c:strCache>
                <c:ptCount val="1"/>
                <c:pt idx="0">
                  <c:v>DEER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Cap_T!$Q$23:$Q$26</c:f>
              <c:numCache>
                <c:formatCode>#,##0.000\ </c:formatCode>
                <c:ptCount val="4"/>
                <c:pt idx="0">
                  <c:v>1.0595399999999997</c:v>
                </c:pt>
                <c:pt idx="1">
                  <c:v>1.0300095833333334</c:v>
                </c:pt>
                <c:pt idx="2">
                  <c:v>0.99999999999999989</c:v>
                </c:pt>
                <c:pt idx="3">
                  <c:v>0.96951124999999971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16D-4B39-835B-ECD9256570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838480"/>
        <c:axId val="370832992"/>
      </c:scatterChart>
      <c:valAx>
        <c:axId val="370838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Outdoor DB</a:t>
                </a:r>
                <a:r>
                  <a:rPr lang="en-US"/>
                  <a:t>, deg. 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32992"/>
        <c:crosses val="autoZero"/>
        <c:crossBetween val="midCat"/>
      </c:valAx>
      <c:valAx>
        <c:axId val="370832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38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267804024496939"/>
          <c:y val="0.90798556430446198"/>
          <c:w val="0.68581776710506714"/>
          <c:h val="9.00006299212598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65</a:t>
            </a:r>
            <a:r>
              <a:rPr lang="en-US" baseline="0"/>
              <a:t> to 134 kBtuh, OAT=95 F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8727034120735"/>
          <c:y val="0.17171296296296296"/>
          <c:w val="0.84657174103237098"/>
          <c:h val="0.57236840186643334"/>
        </c:manualLayout>
      </c:layout>
      <c:scatterChart>
        <c:scatterStyle val="lineMarker"/>
        <c:varyColors val="0"/>
        <c:ser>
          <c:idx val="0"/>
          <c:order val="0"/>
          <c:tx>
            <c:strRef>
              <c:f>Cap_T!$D$17</c:f>
              <c:strCache>
                <c:ptCount val="1"/>
                <c:pt idx="0">
                  <c:v>Code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Cap_T!$D$18:$D$21</c:f>
              <c:numCache>
                <c:formatCode>#,##0.000\ </c:formatCode>
                <c:ptCount val="4"/>
                <c:pt idx="0">
                  <c:v>0.92977447875000008</c:v>
                </c:pt>
                <c:pt idx="1">
                  <c:v>0.95524600575000018</c:v>
                </c:pt>
                <c:pt idx="2">
                  <c:v>0.9995847129500004</c:v>
                </c:pt>
                <c:pt idx="3">
                  <c:v>1.0406212467500002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2A-401F-8EE5-8EA83F25872C}"/>
            </c:ext>
          </c:extLst>
        </c:ser>
        <c:ser>
          <c:idx val="1"/>
          <c:order val="1"/>
          <c:tx>
            <c:strRef>
              <c:f>Cap_T!$E$17</c:f>
              <c:strCache>
                <c:ptCount val="1"/>
                <c:pt idx="0">
                  <c:v>Tier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Cap_T!$E$18:$E$21</c:f>
              <c:numCache>
                <c:formatCode>#,##0.000\ </c:formatCode>
                <c:ptCount val="4"/>
                <c:pt idx="0">
                  <c:v>0.92861796774999994</c:v>
                </c:pt>
                <c:pt idx="1">
                  <c:v>0.95230882464999966</c:v>
                </c:pt>
                <c:pt idx="2">
                  <c:v>0.99868479464999993</c:v>
                </c:pt>
                <c:pt idx="3">
                  <c:v>1.0445578927499999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2A-401F-8EE5-8EA83F25872C}"/>
            </c:ext>
          </c:extLst>
        </c:ser>
        <c:ser>
          <c:idx val="2"/>
          <c:order val="2"/>
          <c:tx>
            <c:strRef>
              <c:f>Cap_T!$F$17</c:f>
              <c:strCache>
                <c:ptCount val="1"/>
                <c:pt idx="0">
                  <c:v>Tier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Cap_T!$F$18:$F$21</c:f>
              <c:numCache>
                <c:formatCode>#,##0.000\ </c:formatCode>
                <c:ptCount val="4"/>
                <c:pt idx="0">
                  <c:v>0.92408417800000042</c:v>
                </c:pt>
                <c:pt idx="1">
                  <c:v>0.94960448050000046</c:v>
                </c:pt>
                <c:pt idx="2">
                  <c:v>0.99730596650000036</c:v>
                </c:pt>
                <c:pt idx="3">
                  <c:v>1.0433378930000003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02A-401F-8EE5-8EA83F25872C}"/>
            </c:ext>
          </c:extLst>
        </c:ser>
        <c:ser>
          <c:idx val="3"/>
          <c:order val="3"/>
          <c:tx>
            <c:strRef>
              <c:f>Cap_T!$G$17</c:f>
              <c:strCache>
                <c:ptCount val="1"/>
                <c:pt idx="0">
                  <c:v>Tier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Cap_T!$G$18:$G$21</c:f>
              <c:numCache>
                <c:formatCode>#,##0.000\ </c:formatCode>
                <c:ptCount val="4"/>
                <c:pt idx="0">
                  <c:v>0.91576993475000035</c:v>
                </c:pt>
                <c:pt idx="1">
                  <c:v>0.94445402974999992</c:v>
                </c:pt>
                <c:pt idx="2">
                  <c:v>1.00009198375</c:v>
                </c:pt>
                <c:pt idx="3">
                  <c:v>1.0548648197499999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02A-401F-8EE5-8EA83F25872C}"/>
            </c:ext>
          </c:extLst>
        </c:ser>
        <c:ser>
          <c:idx val="4"/>
          <c:order val="4"/>
          <c:tx>
            <c:strRef>
              <c:f>Cap_T!$H$17</c:f>
              <c:strCache>
                <c:ptCount val="1"/>
                <c:pt idx="0">
                  <c:v>DEER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Cap_T!$H$18:$H$21</c:f>
              <c:numCache>
                <c:formatCode>#,##0.000\ </c:formatCode>
                <c:ptCount val="4"/>
                <c:pt idx="0">
                  <c:v>0.97326126666666646</c:v>
                </c:pt>
                <c:pt idx="1">
                  <c:v>0.98044672380952369</c:v>
                </c:pt>
                <c:pt idx="2">
                  <c:v>1</c:v>
                </c:pt>
                <c:pt idx="3">
                  <c:v>1.0221444571428568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02A-401F-8EE5-8EA83F2587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837304"/>
        <c:axId val="370840832"/>
      </c:scatterChart>
      <c:valAx>
        <c:axId val="370837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Indoor Coil EWB, deg. 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40832"/>
        <c:crosses val="autoZero"/>
        <c:crossBetween val="midCat"/>
      </c:valAx>
      <c:valAx>
        <c:axId val="37084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373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267804024496939"/>
          <c:y val="0.90798556430446198"/>
          <c:w val="0.59832052554925608"/>
          <c:h val="9.00006299212598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135 to 239</a:t>
            </a:r>
            <a:r>
              <a:rPr lang="en-US" baseline="0"/>
              <a:t> kBtuh, OAT=95 F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8727034120735"/>
          <c:y val="0.17171296296296296"/>
          <c:w val="0.84657174103237098"/>
          <c:h val="0.5795802616306428"/>
        </c:manualLayout>
      </c:layout>
      <c:scatterChart>
        <c:scatterStyle val="lineMarker"/>
        <c:varyColors val="0"/>
        <c:ser>
          <c:idx val="0"/>
          <c:order val="0"/>
          <c:tx>
            <c:strRef>
              <c:f>Cap_T!$I$17</c:f>
              <c:strCache>
                <c:ptCount val="1"/>
                <c:pt idx="0">
                  <c:v>Code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Cap_T!$I$18:$I$21</c:f>
              <c:numCache>
                <c:formatCode>#,##0.000\ </c:formatCode>
                <c:ptCount val="4"/>
                <c:pt idx="0">
                  <c:v>0.92056276949999982</c:v>
                </c:pt>
                <c:pt idx="1">
                  <c:v>0.95155440269999991</c:v>
                </c:pt>
                <c:pt idx="2">
                  <c:v>0.9964338682999998</c:v>
                </c:pt>
                <c:pt idx="3">
                  <c:v>1.0327614334999997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57-4B54-8B64-11A2F23AEB1F}"/>
            </c:ext>
          </c:extLst>
        </c:ser>
        <c:ser>
          <c:idx val="1"/>
          <c:order val="1"/>
          <c:tx>
            <c:strRef>
              <c:f>Cap_T!$J$17</c:f>
              <c:strCache>
                <c:ptCount val="1"/>
                <c:pt idx="0">
                  <c:v>Tier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Cap_T!$J$18:$J$21</c:f>
              <c:numCache>
                <c:formatCode>#,##0.000\ </c:formatCode>
                <c:ptCount val="4"/>
                <c:pt idx="0">
                  <c:v>0.91436963000000038</c:v>
                </c:pt>
                <c:pt idx="1">
                  <c:v>0.9440449607000001</c:v>
                </c:pt>
                <c:pt idx="2">
                  <c:v>0.99557857670000049</c:v>
                </c:pt>
                <c:pt idx="3">
                  <c:v>1.04320367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D57-4B54-8B64-11A2F23AEB1F}"/>
            </c:ext>
          </c:extLst>
        </c:ser>
        <c:ser>
          <c:idx val="2"/>
          <c:order val="2"/>
          <c:tx>
            <c:strRef>
              <c:f>Cap_T!$K$17</c:f>
              <c:strCache>
                <c:ptCount val="1"/>
                <c:pt idx="0">
                  <c:v>Tier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Cap_T!$K$18:$K$21</c:f>
              <c:numCache>
                <c:formatCode>#,##0.000\ </c:formatCode>
                <c:ptCount val="4"/>
                <c:pt idx="0">
                  <c:v>0.92041192375000025</c:v>
                </c:pt>
                <c:pt idx="1">
                  <c:v>0.94786021344999993</c:v>
                </c:pt>
                <c:pt idx="2">
                  <c:v>0.99919956345000016</c:v>
                </c:pt>
                <c:pt idx="3">
                  <c:v>1.04876029875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D57-4B54-8B64-11A2F23AEB1F}"/>
            </c:ext>
          </c:extLst>
        </c:ser>
        <c:ser>
          <c:idx val="3"/>
          <c:order val="3"/>
          <c:tx>
            <c:strRef>
              <c:f>Cap_T!$L$17</c:f>
              <c:strCache>
                <c:ptCount val="1"/>
                <c:pt idx="0">
                  <c:v>DEER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Cap_T!$L$18:$L$21</c:f>
              <c:numCache>
                <c:formatCode>#,##0.000\ </c:formatCode>
                <c:ptCount val="4"/>
                <c:pt idx="0">
                  <c:v>0.93593253333333237</c:v>
                </c:pt>
                <c:pt idx="1">
                  <c:v>0.95375801904761848</c:v>
                </c:pt>
                <c:pt idx="2">
                  <c:v>1</c:v>
                </c:pt>
                <c:pt idx="3">
                  <c:v>1.0515374857142852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D57-4B54-8B64-11A2F23AE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834168"/>
        <c:axId val="370834952"/>
      </c:scatterChart>
      <c:valAx>
        <c:axId val="370834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Indoor Coil EWB, deg. F</a:t>
                </a:r>
              </a:p>
            </c:rich>
          </c:tx>
          <c:layout>
            <c:manualLayout>
              <c:xMode val="edge"/>
              <c:yMode val="edge"/>
              <c:x val="0.37845013123359578"/>
              <c:y val="0.837339774759230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34952"/>
        <c:crosses val="autoZero"/>
        <c:crossBetween val="midCat"/>
      </c:valAx>
      <c:valAx>
        <c:axId val="370834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34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748622047244095"/>
          <c:y val="0.91261519393409141"/>
          <c:w val="0.39613845144356957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240 to 759</a:t>
            </a:r>
            <a:r>
              <a:rPr lang="en-US" baseline="0"/>
              <a:t> kBtuh, OAT=95 F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8727034120735"/>
          <c:y val="0.17171296296296296"/>
          <c:w val="0.84657174103237098"/>
          <c:h val="0.57236840186643334"/>
        </c:manualLayout>
      </c:layout>
      <c:scatterChart>
        <c:scatterStyle val="lineMarker"/>
        <c:varyColors val="0"/>
        <c:ser>
          <c:idx val="0"/>
          <c:order val="0"/>
          <c:tx>
            <c:strRef>
              <c:f>Cap_T!$M$17</c:f>
              <c:strCache>
                <c:ptCount val="1"/>
                <c:pt idx="0">
                  <c:v>Code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Cap_T!$M$18:$M$21</c:f>
              <c:numCache>
                <c:formatCode>#,##0.000\ </c:formatCode>
                <c:ptCount val="4"/>
                <c:pt idx="0">
                  <c:v>0.9017678097499997</c:v>
                </c:pt>
                <c:pt idx="1">
                  <c:v>0.9408348837499998</c:v>
                </c:pt>
                <c:pt idx="2">
                  <c:v>0.99613026534999971</c:v>
                </c:pt>
                <c:pt idx="3">
                  <c:v>1.04000626375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46-43A0-A40A-33EA2E3C1593}"/>
            </c:ext>
          </c:extLst>
        </c:ser>
        <c:ser>
          <c:idx val="1"/>
          <c:order val="1"/>
          <c:tx>
            <c:strRef>
              <c:f>Cap_T!$N$17</c:f>
              <c:strCache>
                <c:ptCount val="1"/>
                <c:pt idx="0">
                  <c:v>Tier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Cap_T!$N$18:$N$21</c:f>
              <c:numCache>
                <c:formatCode>#,##0.000\ </c:formatCode>
                <c:ptCount val="4"/>
                <c:pt idx="0">
                  <c:v>0.88379167175000006</c:v>
                </c:pt>
                <c:pt idx="1">
                  <c:v>0.92631838265000033</c:v>
                </c:pt>
                <c:pt idx="2">
                  <c:v>0.99314047985000009</c:v>
                </c:pt>
                <c:pt idx="3">
                  <c:v>1.0508469147500006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46-43A0-A40A-33EA2E3C1593}"/>
            </c:ext>
          </c:extLst>
        </c:ser>
        <c:ser>
          <c:idx val="2"/>
          <c:order val="2"/>
          <c:tx>
            <c:strRef>
              <c:f>Cap_T!$O$17</c:f>
              <c:strCache>
                <c:ptCount val="1"/>
                <c:pt idx="0">
                  <c:v>Tier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Cap_T!$O$18:$O$21</c:f>
              <c:numCache>
                <c:formatCode>#,##0.000\ </c:formatCode>
                <c:ptCount val="4"/>
                <c:pt idx="0">
                  <c:v>0.89988764624999984</c:v>
                </c:pt>
                <c:pt idx="1">
                  <c:v>0.93639943919999968</c:v>
                </c:pt>
                <c:pt idx="2">
                  <c:v>0.99287718099999989</c:v>
                </c:pt>
                <c:pt idx="3">
                  <c:v>1.0410820007499999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246-43A0-A40A-33EA2E3C1593}"/>
            </c:ext>
          </c:extLst>
        </c:ser>
        <c:ser>
          <c:idx val="3"/>
          <c:order val="3"/>
          <c:tx>
            <c:strRef>
              <c:f>Cap_T!$P$17</c:f>
              <c:strCache>
                <c:ptCount val="1"/>
                <c:pt idx="0">
                  <c:v>Tier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Cap_T!$P$18:$P$21</c:f>
              <c:numCache>
                <c:formatCode>#,##0.000\ </c:formatCode>
                <c:ptCount val="4"/>
                <c:pt idx="0">
                  <c:v>0.90827036099999992</c:v>
                </c:pt>
                <c:pt idx="1">
                  <c:v>0.93995754824999977</c:v>
                </c:pt>
                <c:pt idx="2">
                  <c:v>0.99648194565000014</c:v>
                </c:pt>
                <c:pt idx="3">
                  <c:v>1.0495813544999995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246-43A0-A40A-33EA2E3C1593}"/>
            </c:ext>
          </c:extLst>
        </c:ser>
        <c:ser>
          <c:idx val="4"/>
          <c:order val="4"/>
          <c:tx>
            <c:strRef>
              <c:f>Cap_T!$Q$17</c:f>
              <c:strCache>
                <c:ptCount val="1"/>
                <c:pt idx="0">
                  <c:v>DEER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Cap_T!$Q$18:$Q$21</c:f>
              <c:numCache>
                <c:formatCode>#,##0.000\ </c:formatCode>
                <c:ptCount val="4"/>
                <c:pt idx="0">
                  <c:v>0.93051515625000003</c:v>
                </c:pt>
                <c:pt idx="1">
                  <c:v>0.95409749999999993</c:v>
                </c:pt>
                <c:pt idx="2">
                  <c:v>0.99999999999999989</c:v>
                </c:pt>
                <c:pt idx="3">
                  <c:v>1.0452714062499995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246-43A0-A40A-33EA2E3C15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840048"/>
        <c:axId val="370840440"/>
      </c:scatterChart>
      <c:valAx>
        <c:axId val="370840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Indoor Coil EWB, deg. 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40440"/>
        <c:crosses val="autoZero"/>
        <c:crossBetween val="midCat"/>
      </c:valAx>
      <c:valAx>
        <c:axId val="370840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40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267804024496939"/>
          <c:y val="0.90798556430446198"/>
          <c:w val="0.64556620009360333"/>
          <c:h val="9.00006299212598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65</a:t>
            </a:r>
            <a:r>
              <a:rPr lang="en-US" baseline="0"/>
              <a:t> to 134 kBtuh, EWB=67 F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8727034120735"/>
          <c:y val="0.17171296296296296"/>
          <c:w val="0.84657174103237098"/>
          <c:h val="0.57236840186643334"/>
        </c:manualLayout>
      </c:layout>
      <c:scatterChart>
        <c:scatterStyle val="lineMarker"/>
        <c:varyColors val="0"/>
        <c:ser>
          <c:idx val="0"/>
          <c:order val="0"/>
          <c:tx>
            <c:strRef>
              <c:f>SCap_T!$D$22</c:f>
              <c:strCache>
                <c:ptCount val="1"/>
                <c:pt idx="0">
                  <c:v>Code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SCap_T!$D$23:$D$26</c:f>
              <c:numCache>
                <c:formatCode>#,##0.000\ </c:formatCode>
                <c:ptCount val="4"/>
                <c:pt idx="0">
                  <c:v>1.0361397024999999</c:v>
                </c:pt>
                <c:pt idx="1">
                  <c:v>1.0213926559999997</c:v>
                </c:pt>
                <c:pt idx="2">
                  <c:v>1.0050845374999997</c:v>
                </c:pt>
                <c:pt idx="3">
                  <c:v>0.9872153469999998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96-4AEC-B440-DB78BAAA257D}"/>
            </c:ext>
          </c:extLst>
        </c:ser>
        <c:ser>
          <c:idx val="1"/>
          <c:order val="1"/>
          <c:tx>
            <c:strRef>
              <c:f>SCap_T!$E$22</c:f>
              <c:strCache>
                <c:ptCount val="1"/>
                <c:pt idx="0">
                  <c:v>Tier 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SCap_T!$E$23:$E$26</c:f>
              <c:numCache>
                <c:formatCode>#,##0.000\ </c:formatCode>
                <c:ptCount val="4"/>
                <c:pt idx="0">
                  <c:v>1.0392130019999986</c:v>
                </c:pt>
                <c:pt idx="1">
                  <c:v>1.0220678289999985</c:v>
                </c:pt>
                <c:pt idx="2">
                  <c:v>1.0042162009999984</c:v>
                </c:pt>
                <c:pt idx="3">
                  <c:v>0.98565811799999836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96-4AEC-B440-DB78BAAA257D}"/>
            </c:ext>
          </c:extLst>
        </c:ser>
        <c:ser>
          <c:idx val="2"/>
          <c:order val="2"/>
          <c:tx>
            <c:strRef>
              <c:f>SCap_T!$F$22</c:f>
              <c:strCache>
                <c:ptCount val="1"/>
                <c:pt idx="0">
                  <c:v>Tier 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SCap_T!$F$23:$F$26</c:f>
              <c:numCache>
                <c:formatCode>#,##0.000\ </c:formatCode>
                <c:ptCount val="4"/>
                <c:pt idx="0">
                  <c:v>1.0454995354500012</c:v>
                </c:pt>
                <c:pt idx="1">
                  <c:v>1.026622391800001</c:v>
                </c:pt>
                <c:pt idx="2">
                  <c:v>1.0071045616500012</c:v>
                </c:pt>
                <c:pt idx="3">
                  <c:v>0.98694604500000105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B96-4AEC-B440-DB78BAAA257D}"/>
            </c:ext>
          </c:extLst>
        </c:ser>
        <c:ser>
          <c:idx val="3"/>
          <c:order val="3"/>
          <c:tx>
            <c:strRef>
              <c:f>SCap_T!$G$22</c:f>
              <c:strCache>
                <c:ptCount val="1"/>
                <c:pt idx="0">
                  <c:v>Tier 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SCap_T!$G$23:$G$26</c:f>
              <c:numCache>
                <c:formatCode>#,##0.000\ </c:formatCode>
                <c:ptCount val="4"/>
                <c:pt idx="0">
                  <c:v>1.0757078722500002</c:v>
                </c:pt>
                <c:pt idx="1">
                  <c:v>1.0416967130000003</c:v>
                </c:pt>
                <c:pt idx="2">
                  <c:v>1.0068946002500003</c:v>
                </c:pt>
                <c:pt idx="3">
                  <c:v>0.97130153400000019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B96-4AEC-B440-DB78BAAA257D}"/>
            </c:ext>
          </c:extLst>
        </c:ser>
        <c:ser>
          <c:idx val="4"/>
          <c:order val="4"/>
          <c:tx>
            <c:strRef>
              <c:f>SCap_T!$H$22</c:f>
              <c:strCache>
                <c:ptCount val="1"/>
                <c:pt idx="0">
                  <c:v>DEER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SCap_T!$H$23:$H$26</c:f>
              <c:numCache>
                <c:formatCode>#,##0.000\ </c:formatCode>
                <c:ptCount val="4"/>
                <c:pt idx="0">
                  <c:v>1.0334613571428573</c:v>
                </c:pt>
                <c:pt idx="1">
                  <c:v>1.0177987589285715</c:v>
                </c:pt>
                <c:pt idx="2">
                  <c:v>1.0000000000000002</c:v>
                </c:pt>
                <c:pt idx="3">
                  <c:v>0.9800650803571429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B96-4AEC-B440-DB78BAAA2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846320"/>
        <c:axId val="370846712"/>
      </c:scatterChart>
      <c:valAx>
        <c:axId val="370846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Outdoor DB, deg. 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46712"/>
        <c:crosses val="autoZero"/>
        <c:crossBetween val="midCat"/>
      </c:valAx>
      <c:valAx>
        <c:axId val="370846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46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267804024496939"/>
          <c:y val="0.90798556430446198"/>
          <c:w val="0.59832052554925608"/>
          <c:h val="9.00006299212598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135 to 239 kBtu/hr</a:t>
            </a:r>
          </a:p>
        </c:rich>
      </c:tx>
      <c:layout>
        <c:manualLayout>
          <c:xMode val="edge"/>
          <c:yMode val="edge"/>
          <c:x val="0.40949300087489071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122703412073491E-2"/>
          <c:y val="0.17171296296296296"/>
          <c:w val="0.85650240594925631"/>
          <c:h val="0.60014617964421102"/>
        </c:manualLayout>
      </c:layout>
      <c:scatterChart>
        <c:scatterStyle val="lineMarker"/>
        <c:varyColors val="0"/>
        <c:ser>
          <c:idx val="0"/>
          <c:order val="0"/>
          <c:tx>
            <c:strRef>
              <c:f>CLOSS!$D$12</c:f>
              <c:strCache>
                <c:ptCount val="1"/>
                <c:pt idx="0">
                  <c:v>Code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CLOSS!$C$13:$C$18</c:f>
              <c:numCache>
                <c:formatCode>General</c:formatCode>
                <c:ptCount val="6"/>
                <c:pt idx="0">
                  <c:v>0.01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CLOSS!$H$13:$H$18</c:f>
              <c:numCache>
                <c:formatCode>0%</c:formatCode>
                <c:ptCount val="6"/>
                <c:pt idx="0">
                  <c:v>0.85438909347999992</c:v>
                </c:pt>
                <c:pt idx="1">
                  <c:v>0.87227979099999986</c:v>
                </c:pt>
                <c:pt idx="2">
                  <c:v>0.89141065200000003</c:v>
                </c:pt>
                <c:pt idx="3">
                  <c:v>0.90980887300000002</c:v>
                </c:pt>
                <c:pt idx="4">
                  <c:v>0.92753073399999997</c:v>
                </c:pt>
                <c:pt idx="5">
                  <c:v>0.94463251499999989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E8-48B9-AF57-2FC8DCB583A8}"/>
            </c:ext>
          </c:extLst>
        </c:ser>
        <c:ser>
          <c:idx val="1"/>
          <c:order val="1"/>
          <c:tx>
            <c:strRef>
              <c:f>CLOSS!$E$12</c:f>
              <c:strCache>
                <c:ptCount val="1"/>
                <c:pt idx="0">
                  <c:v>Tier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CLOSS!$C$13:$C$18</c:f>
              <c:numCache>
                <c:formatCode>General</c:formatCode>
                <c:ptCount val="6"/>
                <c:pt idx="0">
                  <c:v>0.01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CLOSS!$I$13:$I$18</c:f>
              <c:numCache>
                <c:formatCode>0%</c:formatCode>
                <c:ptCount val="6"/>
                <c:pt idx="0">
                  <c:v>0.85438909347999992</c:v>
                </c:pt>
                <c:pt idx="1">
                  <c:v>0.87227979099999986</c:v>
                </c:pt>
                <c:pt idx="2">
                  <c:v>0.89141065200000003</c:v>
                </c:pt>
                <c:pt idx="3">
                  <c:v>0.90980887300000002</c:v>
                </c:pt>
                <c:pt idx="4">
                  <c:v>0.92753073399999997</c:v>
                </c:pt>
                <c:pt idx="5">
                  <c:v>0.94463251499999989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E8-48B9-AF57-2FC8DCB583A8}"/>
            </c:ext>
          </c:extLst>
        </c:ser>
        <c:ser>
          <c:idx val="3"/>
          <c:order val="2"/>
          <c:tx>
            <c:strRef>
              <c:f>CLOSS!$J$12</c:f>
              <c:strCache>
                <c:ptCount val="1"/>
                <c:pt idx="0">
                  <c:v>Tier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CLOSS!$C$13:$C$18</c:f>
              <c:numCache>
                <c:formatCode>General</c:formatCode>
                <c:ptCount val="6"/>
                <c:pt idx="0">
                  <c:v>0.01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CLOSS!$J$13:$J$18</c:f>
              <c:numCache>
                <c:formatCode>0%</c:formatCode>
                <c:ptCount val="6"/>
                <c:pt idx="0">
                  <c:v>0.85438909347999992</c:v>
                </c:pt>
                <c:pt idx="1">
                  <c:v>0.87227979099999986</c:v>
                </c:pt>
                <c:pt idx="2">
                  <c:v>0.89141065200000003</c:v>
                </c:pt>
                <c:pt idx="3">
                  <c:v>0.90980887300000002</c:v>
                </c:pt>
                <c:pt idx="4">
                  <c:v>0.92753073399999997</c:v>
                </c:pt>
                <c:pt idx="5">
                  <c:v>0.94463251499999989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AE8-48B9-AF57-2FC8DCB58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915384"/>
        <c:axId val="316918520"/>
      </c:scatterChart>
      <c:valAx>
        <c:axId val="316915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 Load Ratio</a:t>
                </a:r>
              </a:p>
            </c:rich>
          </c:tx>
          <c:layout>
            <c:manualLayout>
              <c:xMode val="edge"/>
              <c:yMode val="edge"/>
              <c:x val="0.43096412948381452"/>
              <c:y val="0.84685112277631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918520"/>
        <c:crosses val="autoZero"/>
        <c:crossBetween val="midCat"/>
      </c:valAx>
      <c:valAx>
        <c:axId val="316918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915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950568678915135"/>
          <c:y val="0.92187445319335082"/>
          <c:w val="0.44145512774205975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135 to 239</a:t>
            </a:r>
            <a:r>
              <a:rPr lang="en-US" baseline="0"/>
              <a:t> kBtuh, </a:t>
            </a:r>
            <a:r>
              <a:rPr lang="en-US" sz="1400" b="0" i="0" u="none" strike="noStrike" baseline="0">
                <a:effectLst/>
              </a:rPr>
              <a:t>EWB=67</a:t>
            </a:r>
            <a:r>
              <a:rPr lang="en-US" baseline="0"/>
              <a:t> F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8727034120735"/>
          <c:y val="0.17171296296296296"/>
          <c:w val="0.84657174103237098"/>
          <c:h val="0.5795802616306428"/>
        </c:manualLayout>
      </c:layout>
      <c:scatterChart>
        <c:scatterStyle val="lineMarker"/>
        <c:varyColors val="0"/>
        <c:ser>
          <c:idx val="0"/>
          <c:order val="0"/>
          <c:tx>
            <c:strRef>
              <c:f>SCap_T!$I$22</c:f>
              <c:strCache>
                <c:ptCount val="1"/>
                <c:pt idx="0">
                  <c:v>Code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SCap_T!$I$23:$I$26</c:f>
              <c:numCache>
                <c:formatCode>#,##0.000\ </c:formatCode>
                <c:ptCount val="4"/>
                <c:pt idx="0">
                  <c:v>1.0392068265499992</c:v>
                </c:pt>
                <c:pt idx="1">
                  <c:v>1.0313699054999992</c:v>
                </c:pt>
                <c:pt idx="2">
                  <c:v>1.0205370824499993</c:v>
                </c:pt>
                <c:pt idx="3">
                  <c:v>1.0067083573999991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92-4A5A-8AB2-A727C3290641}"/>
            </c:ext>
          </c:extLst>
        </c:ser>
        <c:ser>
          <c:idx val="1"/>
          <c:order val="1"/>
          <c:tx>
            <c:strRef>
              <c:f>SCap_T!$J$22</c:f>
              <c:strCache>
                <c:ptCount val="1"/>
                <c:pt idx="0">
                  <c:v>Tier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SCap_T!$J$23:$J$26</c:f>
              <c:numCache>
                <c:formatCode>#,##0.000\ </c:formatCode>
                <c:ptCount val="4"/>
                <c:pt idx="0">
                  <c:v>1.0440684125500006</c:v>
                </c:pt>
                <c:pt idx="1">
                  <c:v>1.0284982947000008</c:v>
                </c:pt>
                <c:pt idx="2">
                  <c:v>1.0123782428500006</c:v>
                </c:pt>
                <c:pt idx="3">
                  <c:v>0.99570825700000065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092-4A5A-8AB2-A727C3290641}"/>
            </c:ext>
          </c:extLst>
        </c:ser>
        <c:ser>
          <c:idx val="2"/>
          <c:order val="2"/>
          <c:tx>
            <c:strRef>
              <c:f>SCap_T!$K$22</c:f>
              <c:strCache>
                <c:ptCount val="1"/>
                <c:pt idx="0">
                  <c:v>Tier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SCap_T!$K$23:$K$26</c:f>
              <c:numCache>
                <c:formatCode>#,##0.000\ </c:formatCode>
                <c:ptCount val="4"/>
                <c:pt idx="0">
                  <c:v>1.0527603414499995</c:v>
                </c:pt>
                <c:pt idx="1">
                  <c:v>1.0331774701999994</c:v>
                </c:pt>
                <c:pt idx="2">
                  <c:v>1.0129441139499995</c:v>
                </c:pt>
                <c:pt idx="3">
                  <c:v>0.99206027269999941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092-4A5A-8AB2-A727C3290641}"/>
            </c:ext>
          </c:extLst>
        </c:ser>
        <c:ser>
          <c:idx val="3"/>
          <c:order val="3"/>
          <c:tx>
            <c:strRef>
              <c:f>SCap_T!$L$22</c:f>
              <c:strCache>
                <c:ptCount val="1"/>
                <c:pt idx="0">
                  <c:v>DEER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SCap_T!$L$23:$L$26</c:f>
              <c:numCache>
                <c:formatCode>#,##0.000\ </c:formatCode>
                <c:ptCount val="4"/>
                <c:pt idx="0">
                  <c:v>1.040353642857142</c:v>
                </c:pt>
                <c:pt idx="1">
                  <c:v>1.0204957946428563</c:v>
                </c:pt>
                <c:pt idx="2">
                  <c:v>0.99999999999999933</c:v>
                </c:pt>
                <c:pt idx="3">
                  <c:v>0.97886625892857082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092-4A5A-8AB2-A727C329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847104"/>
        <c:axId val="370845144"/>
      </c:scatterChart>
      <c:valAx>
        <c:axId val="37084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Outdoor DB</a:t>
                </a:r>
                <a:r>
                  <a:rPr lang="en-US"/>
                  <a:t>, deg. F</a:t>
                </a:r>
              </a:p>
            </c:rich>
          </c:tx>
          <c:layout>
            <c:manualLayout>
              <c:xMode val="edge"/>
              <c:yMode val="edge"/>
              <c:x val="0.37845013123359578"/>
              <c:y val="0.837339774759230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45144"/>
        <c:crosses val="autoZero"/>
        <c:crossBetween val="midCat"/>
      </c:valAx>
      <c:valAx>
        <c:axId val="37084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471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748622047244095"/>
          <c:y val="0.91261519393409141"/>
          <c:w val="0.39613845144356957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240 to 759</a:t>
            </a:r>
            <a:r>
              <a:rPr lang="en-US" baseline="0"/>
              <a:t> kBtuh, </a:t>
            </a:r>
            <a:r>
              <a:rPr lang="en-US" sz="1400" b="0" i="0" u="none" strike="noStrike" baseline="0">
                <a:effectLst/>
              </a:rPr>
              <a:t>EWB=67</a:t>
            </a:r>
            <a:r>
              <a:rPr lang="en-US" baseline="0"/>
              <a:t> F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8727034120735"/>
          <c:y val="0.17171296296296296"/>
          <c:w val="0.84657174103237098"/>
          <c:h val="0.57236840186643334"/>
        </c:manualLayout>
      </c:layout>
      <c:scatterChart>
        <c:scatterStyle val="lineMarker"/>
        <c:varyColors val="0"/>
        <c:ser>
          <c:idx val="0"/>
          <c:order val="0"/>
          <c:tx>
            <c:strRef>
              <c:f>SCap_T!$M$22</c:f>
              <c:strCache>
                <c:ptCount val="1"/>
                <c:pt idx="0">
                  <c:v>Code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SCap_T!$M$23:$M$26</c:f>
              <c:numCache>
                <c:formatCode>#,##0.000\ </c:formatCode>
                <c:ptCount val="4"/>
                <c:pt idx="0">
                  <c:v>1.0305669819000001</c:v>
                </c:pt>
                <c:pt idx="1">
                  <c:v>1.0208841908000001</c:v>
                </c:pt>
                <c:pt idx="2">
                  <c:v>1.0100354367000002</c:v>
                </c:pt>
                <c:pt idx="3">
                  <c:v>0.99802071960000005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C1-45BF-84CD-A0BFC829775C}"/>
            </c:ext>
          </c:extLst>
        </c:ser>
        <c:ser>
          <c:idx val="1"/>
          <c:order val="1"/>
          <c:tx>
            <c:strRef>
              <c:f>SCap_T!$N$22</c:f>
              <c:strCache>
                <c:ptCount val="1"/>
                <c:pt idx="0">
                  <c:v>Tier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SCap_T!$N$23:$N$26</c:f>
              <c:numCache>
                <c:formatCode>#,##0.000\ </c:formatCode>
                <c:ptCount val="4"/>
                <c:pt idx="0">
                  <c:v>1.0386023518499996</c:v>
                </c:pt>
                <c:pt idx="1">
                  <c:v>1.0189385003999996</c:v>
                </c:pt>
                <c:pt idx="2">
                  <c:v>0.99951418884999965</c:v>
                </c:pt>
                <c:pt idx="3">
                  <c:v>0.98032941719999944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2C1-45BF-84CD-A0BFC829775C}"/>
            </c:ext>
          </c:extLst>
        </c:ser>
        <c:ser>
          <c:idx val="2"/>
          <c:order val="2"/>
          <c:tx>
            <c:strRef>
              <c:f>SCap_T!$O$22</c:f>
              <c:strCache>
                <c:ptCount val="1"/>
                <c:pt idx="0">
                  <c:v>Tier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SCap_T!$O$23:$O$26</c:f>
              <c:numCache>
                <c:formatCode>#,##0.000\ </c:formatCode>
                <c:ptCount val="4"/>
                <c:pt idx="0">
                  <c:v>1.0369277497499998</c:v>
                </c:pt>
                <c:pt idx="1">
                  <c:v>1.0247619969999997</c:v>
                </c:pt>
                <c:pt idx="2">
                  <c:v>1.0119244997499997</c:v>
                </c:pt>
                <c:pt idx="3">
                  <c:v>0.99841525799999964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2C1-45BF-84CD-A0BFC829775C}"/>
            </c:ext>
          </c:extLst>
        </c:ser>
        <c:ser>
          <c:idx val="3"/>
          <c:order val="3"/>
          <c:tx>
            <c:strRef>
              <c:f>SCap_T!$P$22</c:f>
              <c:strCache>
                <c:ptCount val="1"/>
                <c:pt idx="0">
                  <c:v>Tier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SCap_T!$P$23:$P$26</c:f>
              <c:numCache>
                <c:formatCode>#,##0.000\ </c:formatCode>
                <c:ptCount val="4"/>
                <c:pt idx="0">
                  <c:v>1.0656297762000002</c:v>
                </c:pt>
                <c:pt idx="1">
                  <c:v>1.0405127491000001</c:v>
                </c:pt>
                <c:pt idx="2">
                  <c:v>1.0148735980000001</c:v>
                </c:pt>
                <c:pt idx="3">
                  <c:v>0.98871232290000011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2C1-45BF-84CD-A0BFC829775C}"/>
            </c:ext>
          </c:extLst>
        </c:ser>
        <c:ser>
          <c:idx val="4"/>
          <c:order val="4"/>
          <c:tx>
            <c:strRef>
              <c:f>SCap_T!$Q$22</c:f>
              <c:strCache>
                <c:ptCount val="1"/>
                <c:pt idx="0">
                  <c:v>DEER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SCap_T!$C$23:$C$26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SCap_T!$Q$23:$Q$26</c:f>
              <c:numCache>
                <c:formatCode>#,##0.000\ </c:formatCode>
                <c:ptCount val="4"/>
                <c:pt idx="0">
                  <c:v>1.0464533333333335</c:v>
                </c:pt>
                <c:pt idx="1">
                  <c:v>1.0234495833333335</c:v>
                </c:pt>
                <c:pt idx="2">
                  <c:v>1</c:v>
                </c:pt>
                <c:pt idx="3">
                  <c:v>0.97610458333333339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2C1-45BF-84CD-A0BFC8297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845536"/>
        <c:axId val="370844752"/>
      </c:scatterChart>
      <c:valAx>
        <c:axId val="370845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Outdoor DB</a:t>
                </a:r>
                <a:r>
                  <a:rPr lang="en-US"/>
                  <a:t>, deg. 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44752"/>
        <c:crosses val="autoZero"/>
        <c:crossBetween val="midCat"/>
      </c:valAx>
      <c:valAx>
        <c:axId val="370844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45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267804024496939"/>
          <c:y val="0.90798556430446198"/>
          <c:w val="0.68581776710506714"/>
          <c:h val="9.00006299212598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65</a:t>
            </a:r>
            <a:r>
              <a:rPr lang="en-US" baseline="0"/>
              <a:t> to 134 kBtuh, OAT=95 F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8727034120735"/>
          <c:y val="0.17171296296296296"/>
          <c:w val="0.84657174103237098"/>
          <c:h val="0.57236840186643334"/>
        </c:manualLayout>
      </c:layout>
      <c:scatterChart>
        <c:scatterStyle val="lineMarker"/>
        <c:varyColors val="0"/>
        <c:ser>
          <c:idx val="0"/>
          <c:order val="0"/>
          <c:tx>
            <c:strRef>
              <c:f>SCap_T!$D$17</c:f>
              <c:strCache>
                <c:ptCount val="1"/>
                <c:pt idx="0">
                  <c:v>Code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SCap_T!$D$18:$D$21</c:f>
              <c:numCache>
                <c:formatCode>#,##0.000\ </c:formatCode>
                <c:ptCount val="4"/>
                <c:pt idx="0">
                  <c:v>1.1619810289999997</c:v>
                </c:pt>
                <c:pt idx="1">
                  <c:v>1.1081101594999994</c:v>
                </c:pt>
                <c:pt idx="2">
                  <c:v>1.0050845374999997</c:v>
                </c:pt>
                <c:pt idx="3">
                  <c:v>0.9044169740000001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01-4D16-A02A-5B1337A5FEBE}"/>
            </c:ext>
          </c:extLst>
        </c:ser>
        <c:ser>
          <c:idx val="1"/>
          <c:order val="1"/>
          <c:tx>
            <c:strRef>
              <c:f>SCap_T!$E$17</c:f>
              <c:strCache>
                <c:ptCount val="1"/>
                <c:pt idx="0">
                  <c:v>Tier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SCap_T!$E$18:$E$21</c:f>
              <c:numCache>
                <c:formatCode>#,##0.000\ </c:formatCode>
                <c:ptCount val="4"/>
                <c:pt idx="0">
                  <c:v>1.1588113374999991</c:v>
                </c:pt>
                <c:pt idx="1">
                  <c:v>1.1057448549999989</c:v>
                </c:pt>
                <c:pt idx="2">
                  <c:v>1.0042162009999984</c:v>
                </c:pt>
                <c:pt idx="3">
                  <c:v>0.90498970249999999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C01-4D16-A02A-5B1337A5FEBE}"/>
            </c:ext>
          </c:extLst>
        </c:ser>
        <c:ser>
          <c:idx val="2"/>
          <c:order val="2"/>
          <c:tx>
            <c:strRef>
              <c:f>SCap_T!$F$17</c:f>
              <c:strCache>
                <c:ptCount val="1"/>
                <c:pt idx="0">
                  <c:v>Tier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SCap_T!$F$18:$F$21</c:f>
              <c:numCache>
                <c:formatCode>#,##0.000\ </c:formatCode>
                <c:ptCount val="4"/>
                <c:pt idx="0">
                  <c:v>1.1656718187499999</c:v>
                </c:pt>
                <c:pt idx="1">
                  <c:v>1.1107309788500006</c:v>
                </c:pt>
                <c:pt idx="2">
                  <c:v>1.0071045616500012</c:v>
                </c:pt>
                <c:pt idx="3">
                  <c:v>0.90660577575000068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C01-4D16-A02A-5B1337A5FEBE}"/>
            </c:ext>
          </c:extLst>
        </c:ser>
        <c:ser>
          <c:idx val="3"/>
          <c:order val="3"/>
          <c:tx>
            <c:strRef>
              <c:f>SCap_T!$G$17</c:f>
              <c:strCache>
                <c:ptCount val="1"/>
                <c:pt idx="0">
                  <c:v>Tier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SCap_T!$G$18:$G$21</c:f>
              <c:numCache>
                <c:formatCode>#,##0.000\ </c:formatCode>
                <c:ptCount val="4"/>
                <c:pt idx="0">
                  <c:v>1.1699317332499999</c:v>
                </c:pt>
                <c:pt idx="1">
                  <c:v>1.1138125242500005</c:v>
                </c:pt>
                <c:pt idx="2">
                  <c:v>1.0068946002500003</c:v>
                </c:pt>
                <c:pt idx="3">
                  <c:v>0.90263692325000033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C01-4D16-A02A-5B1337A5FEBE}"/>
            </c:ext>
          </c:extLst>
        </c:ser>
        <c:ser>
          <c:idx val="4"/>
          <c:order val="4"/>
          <c:tx>
            <c:strRef>
              <c:f>SCap_T!$H$17</c:f>
              <c:strCache>
                <c:ptCount val="1"/>
                <c:pt idx="0">
                  <c:v>DEER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SCap_T!$H$18:$H$21</c:f>
              <c:numCache>
                <c:formatCode>#,##0.000\ </c:formatCode>
                <c:ptCount val="4"/>
                <c:pt idx="0">
                  <c:v>1.2783392666666675</c:v>
                </c:pt>
                <c:pt idx="1">
                  <c:v>1.1733170095238101</c:v>
                </c:pt>
                <c:pt idx="2">
                  <c:v>1.0000000000000002</c:v>
                </c:pt>
                <c:pt idx="3">
                  <c:v>0.84504674285714265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C01-4D16-A02A-5B1337A5FE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366944"/>
        <c:axId val="370364984"/>
      </c:scatterChart>
      <c:valAx>
        <c:axId val="370366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Indoor Coil EWB, deg. 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364984"/>
        <c:crosses val="autoZero"/>
        <c:crossBetween val="midCat"/>
      </c:valAx>
      <c:valAx>
        <c:axId val="370364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366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267804024496939"/>
          <c:y val="0.90798556430446198"/>
          <c:w val="0.59832052554925608"/>
          <c:h val="9.00006299212598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135 to 239</a:t>
            </a:r>
            <a:r>
              <a:rPr lang="en-US" baseline="0"/>
              <a:t> kBtuh, OAT=95 F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8727034120735"/>
          <c:y val="0.17171296296296296"/>
          <c:w val="0.84657174103237098"/>
          <c:h val="0.5795802616306428"/>
        </c:manualLayout>
      </c:layout>
      <c:scatterChart>
        <c:scatterStyle val="lineMarker"/>
        <c:varyColors val="0"/>
        <c:ser>
          <c:idx val="0"/>
          <c:order val="0"/>
          <c:tx>
            <c:strRef>
              <c:f>SCap_T!$I$17</c:f>
              <c:strCache>
                <c:ptCount val="1"/>
                <c:pt idx="0">
                  <c:v>Code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SCap_T!$I$18:$I$21</c:f>
              <c:numCache>
                <c:formatCode>#,##0.000\ </c:formatCode>
                <c:ptCount val="4"/>
                <c:pt idx="0">
                  <c:v>1.2191861925499992</c:v>
                </c:pt>
                <c:pt idx="1">
                  <c:v>1.1441479524499991</c:v>
                </c:pt>
                <c:pt idx="2">
                  <c:v>1.0205370824499993</c:v>
                </c:pt>
                <c:pt idx="3">
                  <c:v>0.91015901754999917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77-495B-A455-C47B8730CDD4}"/>
            </c:ext>
          </c:extLst>
        </c:ser>
        <c:ser>
          <c:idx val="1"/>
          <c:order val="1"/>
          <c:tx>
            <c:strRef>
              <c:f>SCap_T!$J$17</c:f>
              <c:strCache>
                <c:ptCount val="1"/>
                <c:pt idx="0">
                  <c:v>Tier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SCap_T!$J$18:$J$21</c:f>
              <c:numCache>
                <c:formatCode>#,##0.000\ </c:formatCode>
                <c:ptCount val="4"/>
                <c:pt idx="0">
                  <c:v>1.1904479210000001</c:v>
                </c:pt>
                <c:pt idx="1">
                  <c:v>1.1256847926499995</c:v>
                </c:pt>
                <c:pt idx="2">
                  <c:v>1.0123782428500006</c:v>
                </c:pt>
                <c:pt idx="3">
                  <c:v>0.90718154649999982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777-495B-A455-C47B8730CDD4}"/>
            </c:ext>
          </c:extLst>
        </c:ser>
        <c:ser>
          <c:idx val="2"/>
          <c:order val="2"/>
          <c:tx>
            <c:strRef>
              <c:f>SCap_T!$K$17</c:f>
              <c:strCache>
                <c:ptCount val="1"/>
                <c:pt idx="0">
                  <c:v>Tier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SCap_T!$K$18:$K$21</c:f>
              <c:numCache>
                <c:formatCode>#,##0.000\ </c:formatCode>
                <c:ptCount val="4"/>
                <c:pt idx="0">
                  <c:v>1.1874427575000004</c:v>
                </c:pt>
                <c:pt idx="1">
                  <c:v>1.1232051529499998</c:v>
                </c:pt>
                <c:pt idx="2">
                  <c:v>1.0129441139499995</c:v>
                </c:pt>
                <c:pt idx="3">
                  <c:v>0.91179016000000068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777-495B-A455-C47B8730CDD4}"/>
            </c:ext>
          </c:extLst>
        </c:ser>
        <c:ser>
          <c:idx val="3"/>
          <c:order val="3"/>
          <c:tx>
            <c:strRef>
              <c:f>SCap_T!$L$17</c:f>
              <c:strCache>
                <c:ptCount val="1"/>
                <c:pt idx="0">
                  <c:v>DEER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SCap_T!$L$18:$L$21</c:f>
              <c:numCache>
                <c:formatCode>#,##0.000\ </c:formatCode>
                <c:ptCount val="4"/>
                <c:pt idx="0">
                  <c:v>1.2006600666666667</c:v>
                </c:pt>
                <c:pt idx="1">
                  <c:v>1.143304895238096</c:v>
                </c:pt>
                <c:pt idx="2">
                  <c:v>0.99999999999999933</c:v>
                </c:pt>
                <c:pt idx="3">
                  <c:v>0.84239782857142909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777-495B-A455-C47B8730C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375568"/>
        <c:axId val="370369296"/>
      </c:scatterChart>
      <c:valAx>
        <c:axId val="370375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Indoor Coil EWB, deg. F</a:t>
                </a:r>
              </a:p>
            </c:rich>
          </c:tx>
          <c:layout>
            <c:manualLayout>
              <c:xMode val="edge"/>
              <c:yMode val="edge"/>
              <c:x val="0.37845013123359578"/>
              <c:y val="0.837339774759230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369296"/>
        <c:crosses val="autoZero"/>
        <c:crossBetween val="midCat"/>
      </c:valAx>
      <c:valAx>
        <c:axId val="370369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375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748622047244095"/>
          <c:y val="0.91261519393409141"/>
          <c:w val="0.39613845144356957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240 to 759</a:t>
            </a:r>
            <a:r>
              <a:rPr lang="en-US" baseline="0"/>
              <a:t> kBtuh, OAT=95 F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8727034120735"/>
          <c:y val="0.17171296296296296"/>
          <c:w val="0.84657174103237098"/>
          <c:h val="0.57236840186643334"/>
        </c:manualLayout>
      </c:layout>
      <c:scatterChart>
        <c:scatterStyle val="lineMarker"/>
        <c:varyColors val="0"/>
        <c:ser>
          <c:idx val="0"/>
          <c:order val="0"/>
          <c:tx>
            <c:strRef>
              <c:f>SCap_T!$M$17</c:f>
              <c:strCache>
                <c:ptCount val="1"/>
                <c:pt idx="0">
                  <c:v>Code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SCap_T!$M$18:$M$21</c:f>
              <c:numCache>
                <c:formatCode>#,##0.000\ </c:formatCode>
                <c:ptCount val="4"/>
                <c:pt idx="0">
                  <c:v>1.2236027165000001</c:v>
                </c:pt>
                <c:pt idx="1">
                  <c:v>1.1407135894999998</c:v>
                </c:pt>
                <c:pt idx="2">
                  <c:v>1.0100354367000002</c:v>
                </c:pt>
                <c:pt idx="3">
                  <c:v>0.89690733450000004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21-4806-B56B-3C24FDD1B974}"/>
            </c:ext>
          </c:extLst>
        </c:ser>
        <c:ser>
          <c:idx val="1"/>
          <c:order val="1"/>
          <c:tx>
            <c:strRef>
              <c:f>SCap_T!$N$17</c:f>
              <c:strCache>
                <c:ptCount val="1"/>
                <c:pt idx="0">
                  <c:v>Tier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SCap_T!$N$18:$N$21</c:f>
              <c:numCache>
                <c:formatCode>#,##0.000\ </c:formatCode>
                <c:ptCount val="4"/>
                <c:pt idx="0">
                  <c:v>1.1973597129499998</c:v>
                </c:pt>
                <c:pt idx="1">
                  <c:v>1.1215795644499995</c:v>
                </c:pt>
                <c:pt idx="2">
                  <c:v>0.99951418884999965</c:v>
                </c:pt>
                <c:pt idx="3">
                  <c:v>0.89219627394999934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21-4806-B56B-3C24FDD1B974}"/>
            </c:ext>
          </c:extLst>
        </c:ser>
        <c:ser>
          <c:idx val="2"/>
          <c:order val="2"/>
          <c:tx>
            <c:strRef>
              <c:f>SCap_T!$O$17</c:f>
              <c:strCache>
                <c:ptCount val="1"/>
                <c:pt idx="0">
                  <c:v>Tier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SCap_T!$O$18:$O$21</c:f>
              <c:numCache>
                <c:formatCode>#,##0.000\ </c:formatCode>
                <c:ptCount val="4"/>
                <c:pt idx="0">
                  <c:v>1.2044368127499994</c:v>
                </c:pt>
                <c:pt idx="1">
                  <c:v>1.1339694317499984</c:v>
                </c:pt>
                <c:pt idx="2">
                  <c:v>1.0119244997499997</c:v>
                </c:pt>
                <c:pt idx="3">
                  <c:v>0.8993244827499991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A21-4806-B56B-3C24FDD1B974}"/>
            </c:ext>
          </c:extLst>
        </c:ser>
        <c:ser>
          <c:idx val="3"/>
          <c:order val="3"/>
          <c:tx>
            <c:strRef>
              <c:f>SCap_T!$P$17</c:f>
              <c:strCache>
                <c:ptCount val="1"/>
                <c:pt idx="0">
                  <c:v>Tier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SCap_T!$P$18:$P$21</c:f>
              <c:numCache>
                <c:formatCode>#,##0.000\ </c:formatCode>
                <c:ptCount val="4"/>
                <c:pt idx="0">
                  <c:v>1.1989389759999998</c:v>
                </c:pt>
                <c:pt idx="1">
                  <c:v>1.1293228047999995</c:v>
                </c:pt>
                <c:pt idx="2">
                  <c:v>1.0148735980000001</c:v>
                </c:pt>
                <c:pt idx="3">
                  <c:v>0.91281595900000023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A21-4806-B56B-3C24FDD1B974}"/>
            </c:ext>
          </c:extLst>
        </c:ser>
        <c:ser>
          <c:idx val="4"/>
          <c:order val="4"/>
          <c:tx>
            <c:strRef>
              <c:f>SCap_T!$Q$17</c:f>
              <c:strCache>
                <c:ptCount val="1"/>
                <c:pt idx="0">
                  <c:v>DEER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SCap_T!$B$18:$B$21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SCap_T!$Q$18:$Q$21</c:f>
              <c:numCache>
                <c:formatCode>#,##0.000\ </c:formatCode>
                <c:ptCount val="4"/>
                <c:pt idx="0">
                  <c:v>1.2734484374999999</c:v>
                </c:pt>
                <c:pt idx="1">
                  <c:v>1.1579999999999999</c:v>
                </c:pt>
                <c:pt idx="2">
                  <c:v>1</c:v>
                </c:pt>
                <c:pt idx="3">
                  <c:v>0.87844843750000012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A21-4806-B56B-3C24FDD1B9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368512"/>
        <c:axId val="370375176"/>
      </c:scatterChart>
      <c:valAx>
        <c:axId val="370368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Indoor Coil EWB, deg. 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375176"/>
        <c:crosses val="autoZero"/>
        <c:crossBetween val="midCat"/>
      </c:valAx>
      <c:valAx>
        <c:axId val="370375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368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267804024496939"/>
          <c:y val="0.90798556430446198"/>
          <c:w val="0.64556620009360333"/>
          <c:h val="9.00006299212598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65</a:t>
            </a:r>
            <a:r>
              <a:rPr lang="en-US" baseline="0"/>
              <a:t> to 134 kBtuh, EWB=67 F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8727034120735"/>
          <c:y val="0.17171296296296296"/>
          <c:w val="0.84657174103237098"/>
          <c:h val="0.57236840186643334"/>
        </c:manualLayout>
      </c:layout>
      <c:scatterChart>
        <c:scatterStyle val="lineMarker"/>
        <c:varyColors val="0"/>
        <c:ser>
          <c:idx val="0"/>
          <c:order val="0"/>
          <c:tx>
            <c:strRef>
              <c:f>EIR_fT!$D$22</c:f>
              <c:strCache>
                <c:ptCount val="1"/>
                <c:pt idx="0">
                  <c:v>Code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EIR_fT!$C$23:$C$26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EIR_fT!$D$23:$D$26</c:f>
              <c:numCache>
                <c:formatCode>#,##0.000\ </c:formatCode>
                <c:ptCount val="4"/>
                <c:pt idx="0">
                  <c:v>0.85285491920000012</c:v>
                </c:pt>
                <c:pt idx="1">
                  <c:v>0.92726586470000005</c:v>
                </c:pt>
                <c:pt idx="2">
                  <c:v>1.0102791152000004</c:v>
                </c:pt>
                <c:pt idx="3">
                  <c:v>1.1018946706999997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3C-4A03-A9B9-8E8B13E4CA70}"/>
            </c:ext>
          </c:extLst>
        </c:ser>
        <c:ser>
          <c:idx val="1"/>
          <c:order val="1"/>
          <c:tx>
            <c:strRef>
              <c:f>EIR_fT!$E$22</c:f>
              <c:strCache>
                <c:ptCount val="1"/>
                <c:pt idx="0">
                  <c:v>Tier 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EIR_fT!$C$23:$C$26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EIR_fT!$E$23:$E$26</c:f>
              <c:numCache>
                <c:formatCode>#,##0.000\ </c:formatCode>
                <c:ptCount val="4"/>
                <c:pt idx="0">
                  <c:v>0.84966321770000031</c:v>
                </c:pt>
                <c:pt idx="1">
                  <c:v>0.92360165820000018</c:v>
                </c:pt>
                <c:pt idx="2">
                  <c:v>1.0055351537000004</c:v>
                </c:pt>
                <c:pt idx="3">
                  <c:v>1.0954637042000002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13C-4A03-A9B9-8E8B13E4CA70}"/>
            </c:ext>
          </c:extLst>
        </c:ser>
        <c:ser>
          <c:idx val="2"/>
          <c:order val="2"/>
          <c:tx>
            <c:strRef>
              <c:f>EIR_fT!$F$22</c:f>
              <c:strCache>
                <c:ptCount val="1"/>
                <c:pt idx="0">
                  <c:v>Tier 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EIR_fT!$C$23:$C$26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EIR_fT!$F$23:$F$26</c:f>
              <c:numCache>
                <c:formatCode>#,##0.000\ </c:formatCode>
                <c:ptCount val="4"/>
                <c:pt idx="0">
                  <c:v>0.84781643960000019</c:v>
                </c:pt>
                <c:pt idx="1">
                  <c:v>0.92372201110000018</c:v>
                </c:pt>
                <c:pt idx="2">
                  <c:v>1.0075057876000002</c:v>
                </c:pt>
                <c:pt idx="3">
                  <c:v>1.0991677691000001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13C-4A03-A9B9-8E8B13E4CA70}"/>
            </c:ext>
          </c:extLst>
        </c:ser>
        <c:ser>
          <c:idx val="3"/>
          <c:order val="3"/>
          <c:tx>
            <c:strRef>
              <c:f>EIR_fT!$G$22</c:f>
              <c:strCache>
                <c:ptCount val="1"/>
                <c:pt idx="0">
                  <c:v>Tier 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EIR_fT!$C$23:$C$26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EIR_fT!$G$23:$G$26</c:f>
              <c:numCache>
                <c:formatCode>#,##0.000\ </c:formatCode>
                <c:ptCount val="4"/>
                <c:pt idx="0">
                  <c:v>0.82315120139999953</c:v>
                </c:pt>
                <c:pt idx="1">
                  <c:v>0.91003088589999992</c:v>
                </c:pt>
                <c:pt idx="2">
                  <c:v>1.0079541004000001</c:v>
                </c:pt>
                <c:pt idx="3">
                  <c:v>1.1169208449000001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13C-4A03-A9B9-8E8B13E4CA70}"/>
            </c:ext>
          </c:extLst>
        </c:ser>
        <c:ser>
          <c:idx val="4"/>
          <c:order val="4"/>
          <c:tx>
            <c:strRef>
              <c:f>EIR_fT!$H$22</c:f>
              <c:strCache>
                <c:ptCount val="1"/>
                <c:pt idx="0">
                  <c:v>DEER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EIR_fT!$C$23:$C$26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EIR_fT!$H$23:$H$26</c:f>
              <c:numCache>
                <c:formatCode>#,##0.000\ </c:formatCode>
                <c:ptCount val="4"/>
                <c:pt idx="0">
                  <c:v>0.85497232142857127</c:v>
                </c:pt>
                <c:pt idx="1">
                  <c:v>0.92210122767857128</c:v>
                </c:pt>
                <c:pt idx="2">
                  <c:v>1</c:v>
                </c:pt>
                <c:pt idx="3">
                  <c:v>1.088668638392857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13C-4A03-A9B9-8E8B13E4CA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372432"/>
        <c:axId val="370367728"/>
      </c:scatterChart>
      <c:valAx>
        <c:axId val="370372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Outdoor DB, deg. 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367728"/>
        <c:crosses val="autoZero"/>
        <c:crossBetween val="midCat"/>
      </c:valAx>
      <c:valAx>
        <c:axId val="370367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3724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267804024496939"/>
          <c:y val="0.90798556430446198"/>
          <c:w val="0.59832052554925608"/>
          <c:h val="9.00006299212598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135 to 239</a:t>
            </a:r>
            <a:r>
              <a:rPr lang="en-US" baseline="0"/>
              <a:t> kBtuh, </a:t>
            </a:r>
            <a:r>
              <a:rPr lang="en-US" sz="1400" b="0" i="0" u="none" strike="noStrike" baseline="0">
                <a:effectLst/>
              </a:rPr>
              <a:t>EWB=67</a:t>
            </a:r>
            <a:r>
              <a:rPr lang="en-US" baseline="0"/>
              <a:t> F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8727034120735"/>
          <c:y val="0.17171296296296296"/>
          <c:w val="0.84657174103237098"/>
          <c:h val="0.5795802616306428"/>
        </c:manualLayout>
      </c:layout>
      <c:scatterChart>
        <c:scatterStyle val="lineMarker"/>
        <c:varyColors val="0"/>
        <c:ser>
          <c:idx val="0"/>
          <c:order val="0"/>
          <c:tx>
            <c:strRef>
              <c:f>EIR_fT!$I$22</c:f>
              <c:strCache>
                <c:ptCount val="1"/>
                <c:pt idx="0">
                  <c:v>Code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EIR_fT!$C$23:$C$26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EIR_fT!$I$23:$I$26</c:f>
              <c:numCache>
                <c:formatCode>#,##0.000\ </c:formatCode>
                <c:ptCount val="4"/>
                <c:pt idx="0">
                  <c:v>0.88545428761</c:v>
                </c:pt>
                <c:pt idx="1">
                  <c:v>0.94564017761000008</c:v>
                </c:pt>
                <c:pt idx="2">
                  <c:v>1.0126005326100003</c:v>
                </c:pt>
                <c:pt idx="3">
                  <c:v>1.0863353526100001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DD-46F9-A206-2B9E545AC591}"/>
            </c:ext>
          </c:extLst>
        </c:ser>
        <c:ser>
          <c:idx val="1"/>
          <c:order val="1"/>
          <c:tx>
            <c:strRef>
              <c:f>EIR_fT!$J$22</c:f>
              <c:strCache>
                <c:ptCount val="1"/>
                <c:pt idx="0">
                  <c:v>Tier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EIR_fT!$C$23:$C$26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EIR_fT!$J$23:$J$26</c:f>
              <c:numCache>
                <c:formatCode>#,##0.000\ </c:formatCode>
                <c:ptCount val="4"/>
                <c:pt idx="0">
                  <c:v>0.86354444919999984</c:v>
                </c:pt>
                <c:pt idx="1">
                  <c:v>0.93135050619999959</c:v>
                </c:pt>
                <c:pt idx="2">
                  <c:v>1.0055262631999997</c:v>
                </c:pt>
                <c:pt idx="3">
                  <c:v>1.0860717201999996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DD-46F9-A206-2B9E545AC591}"/>
            </c:ext>
          </c:extLst>
        </c:ser>
        <c:ser>
          <c:idx val="2"/>
          <c:order val="2"/>
          <c:tx>
            <c:strRef>
              <c:f>EIR_fT!$K$22</c:f>
              <c:strCache>
                <c:ptCount val="1"/>
                <c:pt idx="0">
                  <c:v>Tier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EIR_fT!$C$23:$C$26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EIR_fT!$K$23:$K$26</c:f>
              <c:numCache>
                <c:formatCode>#,##0.000\ </c:formatCode>
                <c:ptCount val="4"/>
                <c:pt idx="0">
                  <c:v>0.85935434250000031</c:v>
                </c:pt>
                <c:pt idx="1">
                  <c:v>0.92908266250000038</c:v>
                </c:pt>
                <c:pt idx="2">
                  <c:v>1.0057225475000005</c:v>
                </c:pt>
                <c:pt idx="3">
                  <c:v>1.0892739975000001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1DD-46F9-A206-2B9E545AC591}"/>
            </c:ext>
          </c:extLst>
        </c:ser>
        <c:ser>
          <c:idx val="3"/>
          <c:order val="3"/>
          <c:tx>
            <c:strRef>
              <c:f>EIR_fT!$L$22</c:f>
              <c:strCache>
                <c:ptCount val="1"/>
                <c:pt idx="0">
                  <c:v>DEER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EIR_fT!$C$23:$C$26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EIR_fT!$L$23:$L$26</c:f>
              <c:numCache>
                <c:formatCode>#,##0.000\ </c:formatCode>
                <c:ptCount val="4"/>
                <c:pt idx="0">
                  <c:v>0.8556364642857146</c:v>
                </c:pt>
                <c:pt idx="1">
                  <c:v>0.92465517410714293</c:v>
                </c:pt>
                <c:pt idx="2">
                  <c:v>1.0000000000000002</c:v>
                </c:pt>
                <c:pt idx="3">
                  <c:v>1.0816709419642858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1DD-46F9-A206-2B9E545AC5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375960"/>
        <c:axId val="370369688"/>
      </c:scatterChart>
      <c:valAx>
        <c:axId val="370375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Outdoor DB</a:t>
                </a:r>
                <a:r>
                  <a:rPr lang="en-US"/>
                  <a:t>, deg. F</a:t>
                </a:r>
              </a:p>
            </c:rich>
          </c:tx>
          <c:layout>
            <c:manualLayout>
              <c:xMode val="edge"/>
              <c:yMode val="edge"/>
              <c:x val="0.37845013123359578"/>
              <c:y val="0.837339774759230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369688"/>
        <c:crosses val="autoZero"/>
        <c:crossBetween val="midCat"/>
      </c:valAx>
      <c:valAx>
        <c:axId val="370369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3759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748622047244095"/>
          <c:y val="0.91261519393409141"/>
          <c:w val="0.39613845144356957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240 to 759</a:t>
            </a:r>
            <a:r>
              <a:rPr lang="en-US" baseline="0"/>
              <a:t> kBtuh, </a:t>
            </a:r>
            <a:r>
              <a:rPr lang="en-US" sz="1400" b="0" i="0" u="none" strike="noStrike" baseline="0">
                <a:effectLst/>
              </a:rPr>
              <a:t>EWB=67</a:t>
            </a:r>
            <a:r>
              <a:rPr lang="en-US" baseline="0"/>
              <a:t> F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8727034120735"/>
          <c:y val="0.17171296296296296"/>
          <c:w val="0.84657174103237098"/>
          <c:h val="0.57236840186643334"/>
        </c:manualLayout>
      </c:layout>
      <c:scatterChart>
        <c:scatterStyle val="lineMarker"/>
        <c:varyColors val="0"/>
        <c:ser>
          <c:idx val="0"/>
          <c:order val="0"/>
          <c:tx>
            <c:strRef>
              <c:f>EIR_fT!$M$22</c:f>
              <c:strCache>
                <c:ptCount val="1"/>
                <c:pt idx="0">
                  <c:v>Code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EIR_fT!$C$23:$C$26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EIR_fT!$M$23:$M$26</c:f>
              <c:numCache>
                <c:formatCode>#,##0.000\ </c:formatCode>
                <c:ptCount val="4"/>
                <c:pt idx="0">
                  <c:v>0.87264590489999994</c:v>
                </c:pt>
                <c:pt idx="1">
                  <c:v>0.93327659139999986</c:v>
                </c:pt>
                <c:pt idx="2">
                  <c:v>1.0027686928999997</c:v>
                </c:pt>
                <c:pt idx="3">
                  <c:v>1.0811222093999997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23-4BB5-AC7C-1DC9F62BC291}"/>
            </c:ext>
          </c:extLst>
        </c:ser>
        <c:ser>
          <c:idx val="1"/>
          <c:order val="1"/>
          <c:tx>
            <c:strRef>
              <c:f>EIR_fT!$N$22</c:f>
              <c:strCache>
                <c:ptCount val="1"/>
                <c:pt idx="0">
                  <c:v>Tier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EIR_fT!$C$23:$C$26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EIR_fT!$N$23:$N$26</c:f>
              <c:numCache>
                <c:formatCode>#,##0.000\ </c:formatCode>
                <c:ptCount val="4"/>
                <c:pt idx="0">
                  <c:v>0.85355518770000005</c:v>
                </c:pt>
                <c:pt idx="1">
                  <c:v>0.92632572670000046</c:v>
                </c:pt>
                <c:pt idx="2">
                  <c:v>1.0123464757000002</c:v>
                </c:pt>
                <c:pt idx="3">
                  <c:v>1.1116174347000003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23-4BB5-AC7C-1DC9F62BC291}"/>
            </c:ext>
          </c:extLst>
        </c:ser>
        <c:ser>
          <c:idx val="2"/>
          <c:order val="2"/>
          <c:tx>
            <c:strRef>
              <c:f>EIR_fT!$O$22</c:f>
              <c:strCache>
                <c:ptCount val="1"/>
                <c:pt idx="0">
                  <c:v>Tier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EIR_fT!$C$23:$C$26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EIR_fT!$O$23:$O$26</c:f>
              <c:numCache>
                <c:formatCode>#,##0.000\ </c:formatCode>
                <c:ptCount val="4"/>
                <c:pt idx="0">
                  <c:v>0.86286717000000035</c:v>
                </c:pt>
                <c:pt idx="1">
                  <c:v>0.93108731200000028</c:v>
                </c:pt>
                <c:pt idx="2">
                  <c:v>1.0109704990000004</c:v>
                </c:pt>
                <c:pt idx="3">
                  <c:v>1.1025167310000001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523-4BB5-AC7C-1DC9F62BC291}"/>
            </c:ext>
          </c:extLst>
        </c:ser>
        <c:ser>
          <c:idx val="3"/>
          <c:order val="3"/>
          <c:tx>
            <c:strRef>
              <c:f>EIR_fT!$P$22</c:f>
              <c:strCache>
                <c:ptCount val="1"/>
                <c:pt idx="0">
                  <c:v>Tier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EIR_fT!$C$23:$C$26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EIR_fT!$P$23:$P$26</c:f>
              <c:numCache>
                <c:formatCode>#,##0.000\ </c:formatCode>
                <c:ptCount val="4"/>
                <c:pt idx="0">
                  <c:v>0.85674395339999943</c:v>
                </c:pt>
                <c:pt idx="1">
                  <c:v>0.92861990039999975</c:v>
                </c:pt>
                <c:pt idx="2">
                  <c:v>1.0083622123999996</c:v>
                </c:pt>
                <c:pt idx="3">
                  <c:v>1.0959708893999995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523-4BB5-AC7C-1DC9F62BC291}"/>
            </c:ext>
          </c:extLst>
        </c:ser>
        <c:ser>
          <c:idx val="4"/>
          <c:order val="4"/>
          <c:tx>
            <c:strRef>
              <c:f>EIR_fT!$Q$22</c:f>
              <c:strCache>
                <c:ptCount val="1"/>
                <c:pt idx="0">
                  <c:v>DEER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EIR_fT!$C$23:$C$26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95</c:v>
                </c:pt>
                <c:pt idx="3">
                  <c:v>100</c:v>
                </c:pt>
              </c:numCache>
            </c:numRef>
          </c:xVal>
          <c:yVal>
            <c:numRef>
              <c:f>EIR_fT!$Q$23:$Q$26</c:f>
              <c:numCache>
                <c:formatCode>#,##0.000\ </c:formatCode>
                <c:ptCount val="4"/>
                <c:pt idx="0">
                  <c:v>0.86546000000000012</c:v>
                </c:pt>
                <c:pt idx="1">
                  <c:v>0.92750500000000002</c:v>
                </c:pt>
                <c:pt idx="2">
                  <c:v>1</c:v>
                </c:pt>
                <c:pt idx="3">
                  <c:v>1.082945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523-4BB5-AC7C-1DC9F62BC2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372040"/>
        <c:axId val="370374784"/>
      </c:scatterChart>
      <c:valAx>
        <c:axId val="370372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Outdoor DB</a:t>
                </a:r>
                <a:r>
                  <a:rPr lang="en-US"/>
                  <a:t>, deg. 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374784"/>
        <c:crosses val="autoZero"/>
        <c:crossBetween val="midCat"/>
      </c:valAx>
      <c:valAx>
        <c:axId val="37037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372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267804024496939"/>
          <c:y val="0.90798556430446198"/>
          <c:w val="0.49797725284339456"/>
          <c:h val="9.00006299212598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65</a:t>
            </a:r>
            <a:r>
              <a:rPr lang="en-US" baseline="0"/>
              <a:t> to 134 kBtuh, OAT=95 F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8727034120735"/>
          <c:y val="0.17171296296296296"/>
          <c:w val="0.84657174103237098"/>
          <c:h val="0.57236840186643334"/>
        </c:manualLayout>
      </c:layout>
      <c:scatterChart>
        <c:scatterStyle val="lineMarker"/>
        <c:varyColors val="0"/>
        <c:ser>
          <c:idx val="0"/>
          <c:order val="0"/>
          <c:tx>
            <c:strRef>
              <c:f>EIR_fT!$D$17</c:f>
              <c:strCache>
                <c:ptCount val="1"/>
                <c:pt idx="0">
                  <c:v>Code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EIR_fT!$B$18:$B$21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EIR_fT!$D$18:$D$21</c:f>
              <c:numCache>
                <c:formatCode>#,##0.000\ </c:formatCode>
                <c:ptCount val="4"/>
                <c:pt idx="0">
                  <c:v>1.0732552725000002</c:v>
                </c:pt>
                <c:pt idx="1">
                  <c:v>1.0481890152000002</c:v>
                </c:pt>
                <c:pt idx="2">
                  <c:v>1.0102791152000004</c:v>
                </c:pt>
                <c:pt idx="3">
                  <c:v>0.97848052250000017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8E-4D1D-9C36-7A030C51E897}"/>
            </c:ext>
          </c:extLst>
        </c:ser>
        <c:ser>
          <c:idx val="1"/>
          <c:order val="1"/>
          <c:tx>
            <c:strRef>
              <c:f>EIR_fT!$E$17</c:f>
              <c:strCache>
                <c:ptCount val="1"/>
                <c:pt idx="0">
                  <c:v>Tier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EIR_fT!$B$18:$B$21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EIR_fT!$E$18:$E$21</c:f>
              <c:numCache>
                <c:formatCode>#,##0.000\ </c:formatCode>
                <c:ptCount val="4"/>
                <c:pt idx="0">
                  <c:v>1.0719420075000001</c:v>
                </c:pt>
                <c:pt idx="1">
                  <c:v>1.0472955537000002</c:v>
                </c:pt>
                <c:pt idx="2">
                  <c:v>1.0055351537000004</c:v>
                </c:pt>
                <c:pt idx="3">
                  <c:v>0.96754100750000038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8E-4D1D-9C36-7A030C51E897}"/>
            </c:ext>
          </c:extLst>
        </c:ser>
        <c:ser>
          <c:idx val="2"/>
          <c:order val="2"/>
          <c:tx>
            <c:strRef>
              <c:f>EIR_fT!$F$17</c:f>
              <c:strCache>
                <c:ptCount val="1"/>
                <c:pt idx="0">
                  <c:v>Tier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EIR_fT!$B$18:$B$21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EIR_fT!$F$18:$F$21</c:f>
              <c:numCache>
                <c:formatCode>#,##0.000\ </c:formatCode>
                <c:ptCount val="4"/>
                <c:pt idx="0">
                  <c:v>1.0741221010000002</c:v>
                </c:pt>
                <c:pt idx="1">
                  <c:v>1.0487201896</c:v>
                </c:pt>
                <c:pt idx="2">
                  <c:v>1.0075057876000002</c:v>
                </c:pt>
                <c:pt idx="3">
                  <c:v>0.97108609600000051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88E-4D1D-9C36-7A030C51E897}"/>
            </c:ext>
          </c:extLst>
        </c:ser>
        <c:ser>
          <c:idx val="3"/>
          <c:order val="3"/>
          <c:tx>
            <c:strRef>
              <c:f>EIR_fT!$G$17</c:f>
              <c:strCache>
                <c:ptCount val="1"/>
                <c:pt idx="0">
                  <c:v>Tier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EIR_fT!$B$18:$B$21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EIR_fT!$G$18:$G$21</c:f>
              <c:numCache>
                <c:formatCode>#,##0.000\ </c:formatCode>
                <c:ptCount val="4"/>
                <c:pt idx="0">
                  <c:v>1.09243103</c:v>
                </c:pt>
                <c:pt idx="1">
                  <c:v>1.0604213024000002</c:v>
                </c:pt>
                <c:pt idx="2">
                  <c:v>1.0079541004000001</c:v>
                </c:pt>
                <c:pt idx="3">
                  <c:v>0.96126302500000027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88E-4D1D-9C36-7A030C51E897}"/>
            </c:ext>
          </c:extLst>
        </c:ser>
        <c:ser>
          <c:idx val="4"/>
          <c:order val="4"/>
          <c:tx>
            <c:strRef>
              <c:f>EIR_fT!$H$17</c:f>
              <c:strCache>
                <c:ptCount val="1"/>
                <c:pt idx="0">
                  <c:v>DEER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EIR_fT!$B$18:$B$21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EIR_fT!$H$18:$H$21</c:f>
              <c:numCache>
                <c:formatCode>#,##0.000\ </c:formatCode>
                <c:ptCount val="4"/>
                <c:pt idx="0">
                  <c:v>1.0291010000000003</c:v>
                </c:pt>
                <c:pt idx="1">
                  <c:v>1.019963142857143</c:v>
                </c:pt>
                <c:pt idx="2">
                  <c:v>1</c:v>
                </c:pt>
                <c:pt idx="3">
                  <c:v>0.97919314285714276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88E-4D1D-9C36-7A030C51E8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364592"/>
        <c:axId val="370366552"/>
      </c:scatterChart>
      <c:valAx>
        <c:axId val="370364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Indoor Coil EWB, deg. 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366552"/>
        <c:crosses val="autoZero"/>
        <c:crossBetween val="midCat"/>
      </c:valAx>
      <c:valAx>
        <c:axId val="370366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364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267804024496939"/>
          <c:y val="0.90798556430446198"/>
          <c:w val="0.59832052554925608"/>
          <c:h val="9.00006299212598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135 to 239</a:t>
            </a:r>
            <a:r>
              <a:rPr lang="en-US" baseline="0"/>
              <a:t> kBtuh, OAT=95 F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8727034120735"/>
          <c:y val="0.17171296296296296"/>
          <c:w val="0.84657174103237098"/>
          <c:h val="0.5795802616306428"/>
        </c:manualLayout>
      </c:layout>
      <c:scatterChart>
        <c:scatterStyle val="lineMarker"/>
        <c:varyColors val="0"/>
        <c:ser>
          <c:idx val="0"/>
          <c:order val="0"/>
          <c:tx>
            <c:strRef>
              <c:f>EIR_fT!$I$17</c:f>
              <c:strCache>
                <c:ptCount val="1"/>
                <c:pt idx="0">
                  <c:v>Code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EIR_fT!$B$18:$B$21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EIR_fT!$I$18:$I$21</c:f>
              <c:numCache>
                <c:formatCode>#,##0.000\ </c:formatCode>
                <c:ptCount val="4"/>
                <c:pt idx="0">
                  <c:v>1.0916328165000004</c:v>
                </c:pt>
                <c:pt idx="1">
                  <c:v>1.0581027878099998</c:v>
                </c:pt>
                <c:pt idx="2">
                  <c:v>1.0126005326100003</c:v>
                </c:pt>
                <c:pt idx="3">
                  <c:v>0.97787717849999978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C0-4067-837F-5805C98EE979}"/>
            </c:ext>
          </c:extLst>
        </c:ser>
        <c:ser>
          <c:idx val="1"/>
          <c:order val="1"/>
          <c:tx>
            <c:strRef>
              <c:f>EIR_fT!$J$17</c:f>
              <c:strCache>
                <c:ptCount val="1"/>
                <c:pt idx="0">
                  <c:v>Tier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EIR_fT!$B$18:$B$21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EIR_fT!$J$18:$J$21</c:f>
              <c:numCache>
                <c:formatCode>#,##0.000\ </c:formatCode>
                <c:ptCount val="4"/>
                <c:pt idx="0">
                  <c:v>1.0684106399999997</c:v>
                </c:pt>
                <c:pt idx="1">
                  <c:v>1.0435017311999997</c:v>
                </c:pt>
                <c:pt idx="2">
                  <c:v>1.0055262631999997</c:v>
                </c:pt>
                <c:pt idx="3">
                  <c:v>0.97347196999999985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C0-4067-837F-5805C98EE979}"/>
            </c:ext>
          </c:extLst>
        </c:ser>
        <c:ser>
          <c:idx val="2"/>
          <c:order val="2"/>
          <c:tx>
            <c:strRef>
              <c:f>EIR_fT!$K$17</c:f>
              <c:strCache>
                <c:ptCount val="1"/>
                <c:pt idx="0">
                  <c:v>Tier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EIR_fT!$B$18:$B$21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EIR_fT!$K$18:$K$21</c:f>
              <c:numCache>
                <c:formatCode>#,##0.000\ </c:formatCode>
                <c:ptCount val="4"/>
                <c:pt idx="0">
                  <c:v>1.0712802214999999</c:v>
                </c:pt>
                <c:pt idx="1">
                  <c:v>1.0462935454999998</c:v>
                </c:pt>
                <c:pt idx="2">
                  <c:v>1.0057225475000005</c:v>
                </c:pt>
                <c:pt idx="3">
                  <c:v>0.96985272649999987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0C0-4067-837F-5805C98EE979}"/>
            </c:ext>
          </c:extLst>
        </c:ser>
        <c:ser>
          <c:idx val="3"/>
          <c:order val="3"/>
          <c:tx>
            <c:strRef>
              <c:f>EIR_fT!$L$17</c:f>
              <c:strCache>
                <c:ptCount val="1"/>
                <c:pt idx="0">
                  <c:v>DEER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EIR_fT!$B$18:$B$21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EIR_fT!$L$18:$L$21</c:f>
              <c:numCache>
                <c:formatCode>#,##0.000\ </c:formatCode>
                <c:ptCount val="4"/>
                <c:pt idx="0">
                  <c:v>1.0532181999999997</c:v>
                </c:pt>
                <c:pt idx="1">
                  <c:v>1.0384203999999999</c:v>
                </c:pt>
                <c:pt idx="2">
                  <c:v>1.0000000000000002</c:v>
                </c:pt>
                <c:pt idx="3">
                  <c:v>0.95716719999999944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0C0-4067-837F-5805C98EE9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365376"/>
        <c:axId val="370365768"/>
      </c:scatterChart>
      <c:valAx>
        <c:axId val="370365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Indoor Coil EWB, deg. F</a:t>
                </a:r>
              </a:p>
            </c:rich>
          </c:tx>
          <c:layout>
            <c:manualLayout>
              <c:xMode val="edge"/>
              <c:yMode val="edge"/>
              <c:x val="0.37845013123359578"/>
              <c:y val="0.837339774759230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365768"/>
        <c:crosses val="autoZero"/>
        <c:crossBetween val="midCat"/>
      </c:valAx>
      <c:valAx>
        <c:axId val="370365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365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748622047244095"/>
          <c:y val="0.91261519393409141"/>
          <c:w val="0.39613845144356957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240 to 759 kBtu/hr</a:t>
            </a:r>
          </a:p>
        </c:rich>
      </c:tx>
      <c:layout>
        <c:manualLayout>
          <c:xMode val="edge"/>
          <c:yMode val="edge"/>
          <c:x val="0.40949300087489071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122703412073491E-2"/>
          <c:y val="0.17171296296296296"/>
          <c:w val="0.85650240594925631"/>
          <c:h val="0.60014617964421102"/>
        </c:manualLayout>
      </c:layout>
      <c:scatterChart>
        <c:scatterStyle val="lineMarker"/>
        <c:varyColors val="0"/>
        <c:ser>
          <c:idx val="0"/>
          <c:order val="0"/>
          <c:tx>
            <c:strRef>
              <c:f>CLOSS!$K$12</c:f>
              <c:strCache>
                <c:ptCount val="1"/>
                <c:pt idx="0">
                  <c:v>Code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CLOSS!$C$13:$C$18</c:f>
              <c:numCache>
                <c:formatCode>General</c:formatCode>
                <c:ptCount val="6"/>
                <c:pt idx="0">
                  <c:v>0.01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CLOSS!$K$13:$K$18</c:f>
              <c:numCache>
                <c:formatCode>0%</c:formatCode>
                <c:ptCount val="6"/>
                <c:pt idx="0">
                  <c:v>0.96700297081000008</c:v>
                </c:pt>
                <c:pt idx="1">
                  <c:v>0.99473206000000003</c:v>
                </c:pt>
                <c:pt idx="2">
                  <c:v>1.0282373300000001</c:v>
                </c:pt>
                <c:pt idx="3">
                  <c:v>1.06381872</c:v>
                </c:pt>
                <c:pt idx="4">
                  <c:v>1.1006890900000001</c:v>
                </c:pt>
                <c:pt idx="5">
                  <c:v>1.1380613000000002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52-447C-91EE-0CAF9B225BAC}"/>
            </c:ext>
          </c:extLst>
        </c:ser>
        <c:ser>
          <c:idx val="1"/>
          <c:order val="1"/>
          <c:tx>
            <c:strRef>
              <c:f>CLOSS!$L$12</c:f>
              <c:strCache>
                <c:ptCount val="1"/>
                <c:pt idx="0">
                  <c:v>Tier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CLOSS!$C$13:$C$18</c:f>
              <c:numCache>
                <c:formatCode>General</c:formatCode>
                <c:ptCount val="6"/>
                <c:pt idx="0">
                  <c:v>0.01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CLOSS!$L$13:$L$18</c:f>
              <c:numCache>
                <c:formatCode>0%</c:formatCode>
                <c:ptCount val="6"/>
                <c:pt idx="0">
                  <c:v>0.96700297081000008</c:v>
                </c:pt>
                <c:pt idx="1">
                  <c:v>0.99473206000000003</c:v>
                </c:pt>
                <c:pt idx="2">
                  <c:v>1.0282373300000001</c:v>
                </c:pt>
                <c:pt idx="3">
                  <c:v>1.06381872</c:v>
                </c:pt>
                <c:pt idx="4">
                  <c:v>1.1006890900000001</c:v>
                </c:pt>
                <c:pt idx="5">
                  <c:v>1.1380613000000002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52-447C-91EE-0CAF9B225BAC}"/>
            </c:ext>
          </c:extLst>
        </c:ser>
        <c:ser>
          <c:idx val="2"/>
          <c:order val="2"/>
          <c:tx>
            <c:strRef>
              <c:f>CLOSS!$M$12</c:f>
              <c:strCache>
                <c:ptCount val="1"/>
                <c:pt idx="0">
                  <c:v>Tier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CLOSS!$C$13:$C$18</c:f>
              <c:numCache>
                <c:formatCode>General</c:formatCode>
                <c:ptCount val="6"/>
                <c:pt idx="0">
                  <c:v>0.01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CLOSS!$M$13:$M$18</c:f>
              <c:numCache>
                <c:formatCode>0%</c:formatCode>
                <c:ptCount val="6"/>
                <c:pt idx="0">
                  <c:v>0.96700297081000008</c:v>
                </c:pt>
                <c:pt idx="1">
                  <c:v>0.99473206000000003</c:v>
                </c:pt>
                <c:pt idx="2">
                  <c:v>1.0282373300000001</c:v>
                </c:pt>
                <c:pt idx="3">
                  <c:v>1.06381872</c:v>
                </c:pt>
                <c:pt idx="4">
                  <c:v>1.1006890900000001</c:v>
                </c:pt>
                <c:pt idx="5">
                  <c:v>1.1380613000000002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152-447C-91EE-0CAF9B225BAC}"/>
            </c:ext>
          </c:extLst>
        </c:ser>
        <c:ser>
          <c:idx val="3"/>
          <c:order val="3"/>
          <c:tx>
            <c:strRef>
              <c:f>CLOSS!$N$12</c:f>
              <c:strCache>
                <c:ptCount val="1"/>
                <c:pt idx="0">
                  <c:v>Tier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CLOSS!$C$13:$C$18</c:f>
              <c:numCache>
                <c:formatCode>General</c:formatCode>
                <c:ptCount val="6"/>
                <c:pt idx="0">
                  <c:v>0.01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CLOSS!$N$13:$N$18</c:f>
              <c:numCache>
                <c:formatCode>0%</c:formatCode>
                <c:ptCount val="6"/>
                <c:pt idx="0">
                  <c:v>0.96700297081000008</c:v>
                </c:pt>
                <c:pt idx="1">
                  <c:v>0.99473206000000003</c:v>
                </c:pt>
                <c:pt idx="2">
                  <c:v>1.0282373300000001</c:v>
                </c:pt>
                <c:pt idx="3">
                  <c:v>1.06381872</c:v>
                </c:pt>
                <c:pt idx="4">
                  <c:v>1.1006890900000001</c:v>
                </c:pt>
                <c:pt idx="5">
                  <c:v>1.1380613000000002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152-447C-91EE-0CAF9B225B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916952"/>
        <c:axId val="316918912"/>
      </c:scatterChart>
      <c:valAx>
        <c:axId val="316916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 Load Ratio</a:t>
                </a:r>
              </a:p>
            </c:rich>
          </c:tx>
          <c:layout>
            <c:manualLayout>
              <c:xMode val="edge"/>
              <c:yMode val="edge"/>
              <c:x val="0.43096412948381452"/>
              <c:y val="0.84685112277631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918912"/>
        <c:crosses val="autoZero"/>
        <c:crossBetween val="midCat"/>
      </c:valAx>
      <c:valAx>
        <c:axId val="316918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916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950568678915135"/>
          <c:y val="0.92187445319335082"/>
          <c:w val="0.44145512774205975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240 to 759</a:t>
            </a:r>
            <a:r>
              <a:rPr lang="en-US" baseline="0"/>
              <a:t> kBtuh, OAT=95 F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8727034120735"/>
          <c:y val="0.17171296296296296"/>
          <c:w val="0.84657174103237098"/>
          <c:h val="0.57236840186643334"/>
        </c:manualLayout>
      </c:layout>
      <c:scatterChart>
        <c:scatterStyle val="lineMarker"/>
        <c:varyColors val="0"/>
        <c:ser>
          <c:idx val="0"/>
          <c:order val="0"/>
          <c:tx>
            <c:strRef>
              <c:f>EIR_fT!$M$17</c:f>
              <c:strCache>
                <c:ptCount val="1"/>
                <c:pt idx="0">
                  <c:v>Code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EIR_fT!$B$18:$B$21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EIR_fT!$M$18:$M$21</c:f>
              <c:numCache>
                <c:formatCode>#,##0.000\ </c:formatCode>
                <c:ptCount val="4"/>
                <c:pt idx="0">
                  <c:v>1.0861506825</c:v>
                </c:pt>
                <c:pt idx="1">
                  <c:v>1.0481584809</c:v>
                </c:pt>
                <c:pt idx="2">
                  <c:v>1.0027686928999997</c:v>
                </c:pt>
                <c:pt idx="3">
                  <c:v>0.97267621249999969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68-4CF4-9B04-D21CFD5DE849}"/>
            </c:ext>
          </c:extLst>
        </c:ser>
        <c:ser>
          <c:idx val="1"/>
          <c:order val="1"/>
          <c:tx>
            <c:strRef>
              <c:f>EIR_fT!$N$17</c:f>
              <c:strCache>
                <c:ptCount val="1"/>
                <c:pt idx="0">
                  <c:v>Tier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EIR_fT!$B$18:$B$21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EIR_fT!$N$18:$N$21</c:f>
              <c:numCache>
                <c:formatCode>#,##0.000\ </c:formatCode>
                <c:ptCount val="4"/>
                <c:pt idx="0">
                  <c:v>1.1241056014999997</c:v>
                </c:pt>
                <c:pt idx="1">
                  <c:v>1.0787168057000001</c:v>
                </c:pt>
                <c:pt idx="2">
                  <c:v>1.0123464757000002</c:v>
                </c:pt>
                <c:pt idx="3">
                  <c:v>0.95817977649999975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68-4CF4-9B04-D21CFD5DE849}"/>
            </c:ext>
          </c:extLst>
        </c:ser>
        <c:ser>
          <c:idx val="2"/>
          <c:order val="2"/>
          <c:tx>
            <c:strRef>
              <c:f>EIR_fT!$O$17</c:f>
              <c:strCache>
                <c:ptCount val="1"/>
                <c:pt idx="0">
                  <c:v>Tier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EIR_fT!$B$18:$B$21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EIR_fT!$O$18:$O$21</c:f>
              <c:numCache>
                <c:formatCode>#,##0.000\ </c:formatCode>
                <c:ptCount val="4"/>
                <c:pt idx="0">
                  <c:v>1.1123060374999998</c:v>
                </c:pt>
                <c:pt idx="1">
                  <c:v>1.0701259730000001</c:v>
                </c:pt>
                <c:pt idx="2">
                  <c:v>1.0109704990000004</c:v>
                </c:pt>
                <c:pt idx="3">
                  <c:v>0.96441735249999949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68-4CF4-9B04-D21CFD5DE849}"/>
            </c:ext>
          </c:extLst>
        </c:ser>
        <c:ser>
          <c:idx val="3"/>
          <c:order val="3"/>
          <c:tx>
            <c:strRef>
              <c:f>EIR_fT!$P$17</c:f>
              <c:strCache>
                <c:ptCount val="1"/>
                <c:pt idx="0">
                  <c:v>Tier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EIR_fT!$B$18:$B$21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EIR_fT!$P$18:$P$21</c:f>
              <c:numCache>
                <c:formatCode>#,##0.000\ </c:formatCode>
                <c:ptCount val="4"/>
                <c:pt idx="0">
                  <c:v>1.0818106419999995</c:v>
                </c:pt>
                <c:pt idx="1">
                  <c:v>1.0529394484000001</c:v>
                </c:pt>
                <c:pt idx="2">
                  <c:v>1.0083622123999996</c:v>
                </c:pt>
                <c:pt idx="3">
                  <c:v>0.97036755199999969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B68-4CF4-9B04-D21CFD5DE849}"/>
            </c:ext>
          </c:extLst>
        </c:ser>
        <c:ser>
          <c:idx val="4"/>
          <c:order val="4"/>
          <c:tx>
            <c:strRef>
              <c:f>EIR_fT!$Q$17</c:f>
              <c:strCache>
                <c:ptCount val="1"/>
                <c:pt idx="0">
                  <c:v>DEER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EIR_fT!$B$18:$B$21</c:f>
              <c:numCache>
                <c:formatCode>General</c:formatCode>
                <c:ptCount val="4"/>
                <c:pt idx="0">
                  <c:v>60</c:v>
                </c:pt>
                <c:pt idx="1">
                  <c:v>63</c:v>
                </c:pt>
                <c:pt idx="2">
                  <c:v>67</c:v>
                </c:pt>
                <c:pt idx="3">
                  <c:v>70</c:v>
                </c:pt>
              </c:numCache>
            </c:numRef>
          </c:xVal>
          <c:yVal>
            <c:numRef>
              <c:f>EIR_fT!$Q$18:$Q$21</c:f>
              <c:numCache>
                <c:formatCode>#,##0.000\ </c:formatCode>
                <c:ptCount val="4"/>
                <c:pt idx="0">
                  <c:v>1.06187890625</c:v>
                </c:pt>
                <c:pt idx="1">
                  <c:v>1.0396624999999999</c:v>
                </c:pt>
                <c:pt idx="2">
                  <c:v>1</c:v>
                </c:pt>
                <c:pt idx="3">
                  <c:v>0.96272265624999975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B68-4CF4-9B04-D21CFD5DE8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374000"/>
        <c:axId val="370370472"/>
      </c:scatterChart>
      <c:valAx>
        <c:axId val="370374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Indoor Coil EWB, deg. 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370472"/>
        <c:crosses val="autoZero"/>
        <c:crossBetween val="midCat"/>
      </c:valAx>
      <c:valAx>
        <c:axId val="370370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374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267804024496939"/>
          <c:y val="0.90798556430446198"/>
          <c:w val="0.64221190284264806"/>
          <c:h val="9.00006299212598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65 to 134 kBtu/hr</a:t>
            </a:r>
          </a:p>
        </c:rich>
      </c:tx>
      <c:layout>
        <c:manualLayout>
          <c:xMode val="edge"/>
          <c:yMode val="edge"/>
          <c:x val="0.40949300087489071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122703412073491E-2"/>
          <c:y val="0.17171296296296296"/>
          <c:w val="0.85650240594925631"/>
          <c:h val="0.60014617964421102"/>
        </c:manualLayout>
      </c:layout>
      <c:scatterChart>
        <c:scatterStyle val="lineMarker"/>
        <c:varyColors val="0"/>
        <c:ser>
          <c:idx val="0"/>
          <c:order val="0"/>
          <c:tx>
            <c:strRef>
              <c:f>EIR_fPLR!$D$13</c:f>
              <c:strCache>
                <c:ptCount val="1"/>
                <c:pt idx="0">
                  <c:v>Code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EIR_fPLR!$C$14:$C$19</c:f>
              <c:numCache>
                <c:formatCode>General</c:formatCode>
                <c:ptCount val="6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0.79999999999999993</c:v>
                </c:pt>
                <c:pt idx="4">
                  <c:v>0.89999999999999991</c:v>
                </c:pt>
                <c:pt idx="5">
                  <c:v>0.99999999999999989</c:v>
                </c:pt>
              </c:numCache>
            </c:numRef>
          </c:xVal>
          <c:yVal>
            <c:numRef>
              <c:f>EIR_fPLR!$D$14:$D$19</c:f>
              <c:numCache>
                <c:formatCode>0%</c:formatCode>
                <c:ptCount val="6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0.79999999999999993</c:v>
                </c:pt>
                <c:pt idx="4">
                  <c:v>0.89999999999999991</c:v>
                </c:pt>
                <c:pt idx="5">
                  <c:v>0.99999999999999989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DF-4693-BAD0-D054D3A21A82}"/>
            </c:ext>
          </c:extLst>
        </c:ser>
        <c:ser>
          <c:idx val="1"/>
          <c:order val="1"/>
          <c:tx>
            <c:strRef>
              <c:f>EIR_fPLR!$E$13</c:f>
              <c:strCache>
                <c:ptCount val="1"/>
                <c:pt idx="0">
                  <c:v>Tier 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EIR_fPLR!$C$14:$C$19</c:f>
              <c:numCache>
                <c:formatCode>General</c:formatCode>
                <c:ptCount val="6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0.79999999999999993</c:v>
                </c:pt>
                <c:pt idx="4">
                  <c:v>0.89999999999999991</c:v>
                </c:pt>
                <c:pt idx="5">
                  <c:v>0.99999999999999989</c:v>
                </c:pt>
              </c:numCache>
            </c:numRef>
          </c:xVal>
          <c:yVal>
            <c:numRef>
              <c:f>EIR_fPLR!$E$14:$E$19</c:f>
              <c:numCache>
                <c:formatCode>0%</c:formatCode>
                <c:ptCount val="6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0.79999999999999993</c:v>
                </c:pt>
                <c:pt idx="4">
                  <c:v>0.89999999999999991</c:v>
                </c:pt>
                <c:pt idx="5">
                  <c:v>0.99999999999999989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DF-4693-BAD0-D054D3A21A82}"/>
            </c:ext>
          </c:extLst>
        </c:ser>
        <c:ser>
          <c:idx val="2"/>
          <c:order val="2"/>
          <c:tx>
            <c:strRef>
              <c:f>EIR_fPLR!$F$13</c:f>
              <c:strCache>
                <c:ptCount val="1"/>
                <c:pt idx="0">
                  <c:v>Tier 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ash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EIR_fPLR!$C$14:$C$19</c:f>
              <c:numCache>
                <c:formatCode>General</c:formatCode>
                <c:ptCount val="6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0.79999999999999993</c:v>
                </c:pt>
                <c:pt idx="4">
                  <c:v>0.89999999999999991</c:v>
                </c:pt>
                <c:pt idx="5">
                  <c:v>0.99999999999999989</c:v>
                </c:pt>
              </c:numCache>
            </c:numRef>
          </c:xVal>
          <c:yVal>
            <c:numRef>
              <c:f>EIR_fPLR!$F$14:$F$19</c:f>
              <c:numCache>
                <c:formatCode>0%</c:formatCode>
                <c:ptCount val="6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0.79999999999999993</c:v>
                </c:pt>
                <c:pt idx="4">
                  <c:v>0.89999999999999991</c:v>
                </c:pt>
                <c:pt idx="5">
                  <c:v>0.99999999999999989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8DF-4693-BAD0-D054D3A21A82}"/>
            </c:ext>
          </c:extLst>
        </c:ser>
        <c:ser>
          <c:idx val="3"/>
          <c:order val="3"/>
          <c:tx>
            <c:strRef>
              <c:f>EIR_fPLR!$G$13</c:f>
              <c:strCache>
                <c:ptCount val="1"/>
                <c:pt idx="0">
                  <c:v>Tier 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8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EIR_fPLR!$C$14:$C$19</c:f>
              <c:numCache>
                <c:formatCode>General</c:formatCode>
                <c:ptCount val="6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0.79999999999999993</c:v>
                </c:pt>
                <c:pt idx="4">
                  <c:v>0.89999999999999991</c:v>
                </c:pt>
                <c:pt idx="5">
                  <c:v>0.99999999999999989</c:v>
                </c:pt>
              </c:numCache>
            </c:numRef>
          </c:xVal>
          <c:yVal>
            <c:numRef>
              <c:f>EIR_fPLR!$G$14:$G$19</c:f>
              <c:numCache>
                <c:formatCode>0%</c:formatCode>
                <c:ptCount val="6"/>
                <c:pt idx="0">
                  <c:v>0.43891200000000002</c:v>
                </c:pt>
                <c:pt idx="1">
                  <c:v>0.54072587999999999</c:v>
                </c:pt>
                <c:pt idx="2">
                  <c:v>0.64740391999999991</c:v>
                </c:pt>
                <c:pt idx="3">
                  <c:v>0.75894611999999984</c:v>
                </c:pt>
                <c:pt idx="4">
                  <c:v>0.87535247999999988</c:v>
                </c:pt>
                <c:pt idx="5">
                  <c:v>0.99662299999999981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8DF-4693-BAD0-D054D3A21A82}"/>
            </c:ext>
          </c:extLst>
        </c:ser>
        <c:ser>
          <c:idx val="4"/>
          <c:order val="4"/>
          <c:tx>
            <c:strRef>
              <c:f>EIR_fPLR!$H$13</c:f>
              <c:strCache>
                <c:ptCount val="1"/>
                <c:pt idx="0">
                  <c:v>DEER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EIR_fPLR!$C$14:$C$19</c:f>
              <c:numCache>
                <c:formatCode>General</c:formatCode>
                <c:ptCount val="6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0.79999999999999993</c:v>
                </c:pt>
                <c:pt idx="4">
                  <c:v>0.89999999999999991</c:v>
                </c:pt>
                <c:pt idx="5">
                  <c:v>0.99999999999999989</c:v>
                </c:pt>
              </c:numCache>
            </c:numRef>
          </c:xVal>
          <c:yVal>
            <c:numRef>
              <c:f>EIR_fPLR!$H$14:$H$19</c:f>
              <c:numCache>
                <c:formatCode>0%</c:formatCode>
                <c:ptCount val="6"/>
                <c:pt idx="0">
                  <c:v>0.54545125000000005</c:v>
                </c:pt>
                <c:pt idx="1">
                  <c:v>0.64114352000000008</c:v>
                </c:pt>
                <c:pt idx="2">
                  <c:v>0.73419091000000003</c:v>
                </c:pt>
                <c:pt idx="3">
                  <c:v>0.82484704000000009</c:v>
                </c:pt>
                <c:pt idx="4">
                  <c:v>0.91336553000000009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8DF-4693-BAD0-D054D3A21A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920480"/>
        <c:axId val="316920872"/>
      </c:scatterChart>
      <c:valAx>
        <c:axId val="316920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 Load Ratio</a:t>
                </a:r>
              </a:p>
            </c:rich>
          </c:tx>
          <c:layout>
            <c:manualLayout>
              <c:xMode val="edge"/>
              <c:yMode val="edge"/>
              <c:x val="0.43096412948381452"/>
              <c:y val="0.84685112277631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920872"/>
        <c:crosses val="autoZero"/>
        <c:crossBetween val="midCat"/>
      </c:valAx>
      <c:valAx>
        <c:axId val="316920872"/>
        <c:scaling>
          <c:orientation val="minMax"/>
          <c:max val="1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920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950568678915135"/>
          <c:y val="0.92187445319335082"/>
          <c:w val="0.54823183799272801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135 to 239 kBtu/hr</a:t>
            </a:r>
          </a:p>
        </c:rich>
      </c:tx>
      <c:layout>
        <c:manualLayout>
          <c:xMode val="edge"/>
          <c:yMode val="edge"/>
          <c:x val="0.40949300087489071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122703412073491E-2"/>
          <c:y val="0.17171296296296296"/>
          <c:w val="0.85650240594925631"/>
          <c:h val="0.60014617964421102"/>
        </c:manualLayout>
      </c:layout>
      <c:scatterChart>
        <c:scatterStyle val="lineMarker"/>
        <c:varyColors val="0"/>
        <c:ser>
          <c:idx val="0"/>
          <c:order val="0"/>
          <c:tx>
            <c:strRef>
              <c:f>EIR_fPLR!$D$13</c:f>
              <c:strCache>
                <c:ptCount val="1"/>
                <c:pt idx="0">
                  <c:v>Code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EIR_fPLR!$C$14:$C$19</c:f>
              <c:numCache>
                <c:formatCode>General</c:formatCode>
                <c:ptCount val="6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0.79999999999999993</c:v>
                </c:pt>
                <c:pt idx="4">
                  <c:v>0.89999999999999991</c:v>
                </c:pt>
                <c:pt idx="5">
                  <c:v>0.99999999999999989</c:v>
                </c:pt>
              </c:numCache>
            </c:numRef>
          </c:xVal>
          <c:yVal>
            <c:numRef>
              <c:f>EIR_fPLR!$I$14:$I$19</c:f>
              <c:numCache>
                <c:formatCode>0%</c:formatCode>
                <c:ptCount val="6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0.79999999999999993</c:v>
                </c:pt>
                <c:pt idx="4">
                  <c:v>0.89999999999999991</c:v>
                </c:pt>
                <c:pt idx="5">
                  <c:v>0.99999999999999989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99-43FE-92EC-2D95B11949E5}"/>
            </c:ext>
          </c:extLst>
        </c:ser>
        <c:ser>
          <c:idx val="1"/>
          <c:order val="1"/>
          <c:tx>
            <c:strRef>
              <c:f>EIR_fPLR!$E$13</c:f>
              <c:strCache>
                <c:ptCount val="1"/>
                <c:pt idx="0">
                  <c:v>Tier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EIR_fPLR!$C$14:$C$19</c:f>
              <c:numCache>
                <c:formatCode>General</c:formatCode>
                <c:ptCount val="6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0.79999999999999993</c:v>
                </c:pt>
                <c:pt idx="4">
                  <c:v>0.89999999999999991</c:v>
                </c:pt>
                <c:pt idx="5">
                  <c:v>0.99999999999999989</c:v>
                </c:pt>
              </c:numCache>
            </c:numRef>
          </c:xVal>
          <c:yVal>
            <c:numRef>
              <c:f>EIR_fPLR!$J$14:$J$19</c:f>
              <c:numCache>
                <c:formatCode>0%</c:formatCode>
                <c:ptCount val="6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0.79999999999999993</c:v>
                </c:pt>
                <c:pt idx="4">
                  <c:v>0.89999999999999991</c:v>
                </c:pt>
                <c:pt idx="5">
                  <c:v>0.99999999999999989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499-43FE-92EC-2D95B11949E5}"/>
            </c:ext>
          </c:extLst>
        </c:ser>
        <c:ser>
          <c:idx val="3"/>
          <c:order val="2"/>
          <c:tx>
            <c:strRef>
              <c:f>EIR_fPLR!$K$13</c:f>
              <c:strCache>
                <c:ptCount val="1"/>
                <c:pt idx="0">
                  <c:v>Tier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EIR_fPLR!$C$14:$C$19</c:f>
              <c:numCache>
                <c:formatCode>General</c:formatCode>
                <c:ptCount val="6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0.79999999999999993</c:v>
                </c:pt>
                <c:pt idx="4">
                  <c:v>0.89999999999999991</c:v>
                </c:pt>
                <c:pt idx="5">
                  <c:v>0.99999999999999989</c:v>
                </c:pt>
              </c:numCache>
            </c:numRef>
          </c:xVal>
          <c:yVal>
            <c:numRef>
              <c:f>EIR_fPLR!$K$14:$K$19</c:f>
              <c:numCache>
                <c:formatCode>0%</c:formatCode>
                <c:ptCount val="6"/>
                <c:pt idx="0">
                  <c:v>0.46383086799999995</c:v>
                </c:pt>
                <c:pt idx="1">
                  <c:v>0.56377545299999998</c:v>
                </c:pt>
                <c:pt idx="2">
                  <c:v>0.666650148</c:v>
                </c:pt>
                <c:pt idx="3">
                  <c:v>0.77245495299999989</c:v>
                </c:pt>
                <c:pt idx="4">
                  <c:v>0.88118986799999988</c:v>
                </c:pt>
                <c:pt idx="5">
                  <c:v>0.99285489299999985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499-43FE-92EC-2D95B11949E5}"/>
            </c:ext>
          </c:extLst>
        </c:ser>
        <c:ser>
          <c:idx val="2"/>
          <c:order val="3"/>
          <c:tx>
            <c:v>DEER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EIR_fPLR!$C$14:$C$19</c:f>
              <c:numCache>
                <c:formatCode>General</c:formatCode>
                <c:ptCount val="6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0.79999999999999993</c:v>
                </c:pt>
                <c:pt idx="4">
                  <c:v>0.89999999999999991</c:v>
                </c:pt>
                <c:pt idx="5">
                  <c:v>0.99999999999999989</c:v>
                </c:pt>
              </c:numCache>
            </c:numRef>
          </c:xVal>
          <c:yVal>
            <c:numRef>
              <c:f>EIR_fPLR!$L$14:$L$19</c:f>
              <c:numCache>
                <c:formatCode>0%</c:formatCode>
                <c:ptCount val="6"/>
                <c:pt idx="0">
                  <c:v>0.54544124999999999</c:v>
                </c:pt>
                <c:pt idx="1">
                  <c:v>0.64113352000000001</c:v>
                </c:pt>
                <c:pt idx="2">
                  <c:v>0.73418090999999996</c:v>
                </c:pt>
                <c:pt idx="3">
                  <c:v>0.82483704000000002</c:v>
                </c:pt>
                <c:pt idx="4">
                  <c:v>0.91335553000000003</c:v>
                </c:pt>
                <c:pt idx="5">
                  <c:v>0.99998999999999993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499-43FE-92EC-2D95B11949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916560"/>
        <c:axId val="316919304"/>
      </c:scatterChart>
      <c:valAx>
        <c:axId val="316916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 Load Ratio</a:t>
                </a:r>
              </a:p>
            </c:rich>
          </c:tx>
          <c:layout>
            <c:manualLayout>
              <c:xMode val="edge"/>
              <c:yMode val="edge"/>
              <c:x val="0.43096412948381452"/>
              <c:y val="0.84685112277631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919304"/>
        <c:crosses val="autoZero"/>
        <c:crossBetween val="midCat"/>
      </c:valAx>
      <c:valAx>
        <c:axId val="316919304"/>
        <c:scaling>
          <c:orientation val="minMax"/>
          <c:max val="1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916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950568678915135"/>
          <c:y val="0.92187445319335082"/>
          <c:w val="0.43611572635989304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240 to 759 kBtu/hr</a:t>
            </a:r>
          </a:p>
        </c:rich>
      </c:tx>
      <c:layout>
        <c:manualLayout>
          <c:xMode val="edge"/>
          <c:yMode val="edge"/>
          <c:x val="0.40949300087489071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122703412073491E-2"/>
          <c:y val="0.17171296296296296"/>
          <c:w val="0.85650240594925631"/>
          <c:h val="0.60014617964421102"/>
        </c:manualLayout>
      </c:layout>
      <c:scatterChart>
        <c:scatterStyle val="lineMarker"/>
        <c:varyColors val="0"/>
        <c:ser>
          <c:idx val="0"/>
          <c:order val="0"/>
          <c:tx>
            <c:strRef>
              <c:f>EIR_fPLR!$M$13</c:f>
              <c:strCache>
                <c:ptCount val="1"/>
                <c:pt idx="0">
                  <c:v>Code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EIR_fPLR!$C$14:$C$19</c:f>
              <c:numCache>
                <c:formatCode>General</c:formatCode>
                <c:ptCount val="6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0.79999999999999993</c:v>
                </c:pt>
                <c:pt idx="4">
                  <c:v>0.89999999999999991</c:v>
                </c:pt>
                <c:pt idx="5">
                  <c:v>0.99999999999999989</c:v>
                </c:pt>
              </c:numCache>
            </c:numRef>
          </c:xVal>
          <c:yVal>
            <c:numRef>
              <c:f>EIR_fPLR!$M$14:$M$19</c:f>
              <c:numCache>
                <c:formatCode>0%</c:formatCode>
                <c:ptCount val="6"/>
                <c:pt idx="0">
                  <c:v>0.48899982499999733</c:v>
                </c:pt>
                <c:pt idx="1">
                  <c:v>0.58943983199999739</c:v>
                </c:pt>
                <c:pt idx="2">
                  <c:v>0.69075985299999731</c:v>
                </c:pt>
                <c:pt idx="3">
                  <c:v>0.79295988799999717</c:v>
                </c:pt>
                <c:pt idx="4">
                  <c:v>0.89603993699999718</c:v>
                </c:pt>
                <c:pt idx="5">
                  <c:v>0.99999999999999722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BC-48A4-9578-6A13ED9DCBEB}"/>
            </c:ext>
          </c:extLst>
        </c:ser>
        <c:ser>
          <c:idx val="1"/>
          <c:order val="1"/>
          <c:tx>
            <c:strRef>
              <c:f>EIR_fPLR!$N$13</c:f>
              <c:strCache>
                <c:ptCount val="1"/>
                <c:pt idx="0">
                  <c:v>Tier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EIR_fPLR!$C$14:$C$19</c:f>
              <c:numCache>
                <c:formatCode>General</c:formatCode>
                <c:ptCount val="6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0.79999999999999993</c:v>
                </c:pt>
                <c:pt idx="4">
                  <c:v>0.89999999999999991</c:v>
                </c:pt>
                <c:pt idx="5">
                  <c:v>0.99999999999999989</c:v>
                </c:pt>
              </c:numCache>
            </c:numRef>
          </c:xVal>
          <c:yVal>
            <c:numRef>
              <c:f>EIR_fPLR!$N$14:$N$19</c:f>
              <c:numCache>
                <c:formatCode>0%</c:formatCode>
                <c:ptCount val="6"/>
                <c:pt idx="0">
                  <c:v>0.399590485</c:v>
                </c:pt>
                <c:pt idx="1">
                  <c:v>0.50278733599999992</c:v>
                </c:pt>
                <c:pt idx="2">
                  <c:v>0.614470929</c:v>
                </c:pt>
                <c:pt idx="3">
                  <c:v>0.73464126399999996</c:v>
                </c:pt>
                <c:pt idx="4">
                  <c:v>0.86329834099999991</c:v>
                </c:pt>
                <c:pt idx="5">
                  <c:v>1.00044216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3BC-48A4-9578-6A13ED9DCBEB}"/>
            </c:ext>
          </c:extLst>
        </c:ser>
        <c:ser>
          <c:idx val="2"/>
          <c:order val="2"/>
          <c:tx>
            <c:strRef>
              <c:f>EIR_fPLR!$O$13</c:f>
              <c:strCache>
                <c:ptCount val="1"/>
                <c:pt idx="0">
                  <c:v>Tier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EIR_fPLR!$C$14:$C$19</c:f>
              <c:numCache>
                <c:formatCode>General</c:formatCode>
                <c:ptCount val="6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0.79999999999999993</c:v>
                </c:pt>
                <c:pt idx="4">
                  <c:v>0.89999999999999991</c:v>
                </c:pt>
                <c:pt idx="5">
                  <c:v>0.99999999999999989</c:v>
                </c:pt>
              </c:numCache>
            </c:numRef>
          </c:xVal>
          <c:yVal>
            <c:numRef>
              <c:f>EIR_fPLR!$O$14:$O$19</c:f>
              <c:numCache>
                <c:formatCode>0%</c:formatCode>
                <c:ptCount val="6"/>
                <c:pt idx="0">
                  <c:v>0.41888926200000004</c:v>
                </c:pt>
                <c:pt idx="1">
                  <c:v>0.52368219800000004</c:v>
                </c:pt>
                <c:pt idx="2">
                  <c:v>0.63512960600000001</c:v>
                </c:pt>
                <c:pt idx="3">
                  <c:v>0.75323148599999989</c:v>
                </c:pt>
                <c:pt idx="4">
                  <c:v>0.87798783799999991</c:v>
                </c:pt>
                <c:pt idx="5">
                  <c:v>1.0093986619999999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3BC-48A4-9578-6A13ED9DCBEB}"/>
            </c:ext>
          </c:extLst>
        </c:ser>
        <c:ser>
          <c:idx val="3"/>
          <c:order val="3"/>
          <c:tx>
            <c:strRef>
              <c:f>EIR_fPLR!$P$13</c:f>
              <c:strCache>
                <c:ptCount val="1"/>
                <c:pt idx="0">
                  <c:v>Tier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EIR_fPLR!$C$14:$C$19</c:f>
              <c:numCache>
                <c:formatCode>General</c:formatCode>
                <c:ptCount val="6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0.79999999999999993</c:v>
                </c:pt>
                <c:pt idx="4">
                  <c:v>0.89999999999999991</c:v>
                </c:pt>
                <c:pt idx="5">
                  <c:v>0.99999999999999989</c:v>
                </c:pt>
              </c:numCache>
            </c:numRef>
          </c:xVal>
          <c:yVal>
            <c:numRef>
              <c:f>EIR_fPLR!$P$14:$P$19</c:f>
              <c:numCache>
                <c:formatCode>0%</c:formatCode>
                <c:ptCount val="6"/>
                <c:pt idx="0">
                  <c:v>0.397213702</c:v>
                </c:pt>
                <c:pt idx="1">
                  <c:v>0.50196196699999995</c:v>
                </c:pt>
                <c:pt idx="2">
                  <c:v>0.61501922199999992</c:v>
                </c:pt>
                <c:pt idx="3">
                  <c:v>0.73638546699999985</c:v>
                </c:pt>
                <c:pt idx="4">
                  <c:v>0.86606070199999996</c:v>
                </c:pt>
                <c:pt idx="5">
                  <c:v>1.0040449269999998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3BC-48A4-9578-6A13ED9DCBEB}"/>
            </c:ext>
          </c:extLst>
        </c:ser>
        <c:ser>
          <c:idx val="4"/>
          <c:order val="4"/>
          <c:tx>
            <c:strRef>
              <c:f>EIR_fPLR!$Q$13</c:f>
              <c:strCache>
                <c:ptCount val="1"/>
                <c:pt idx="0">
                  <c:v>DEER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EIR_fPLR!$C$14:$C$19</c:f>
              <c:numCache>
                <c:formatCode>General</c:formatCode>
                <c:ptCount val="6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0.79999999999999993</c:v>
                </c:pt>
                <c:pt idx="4">
                  <c:v>0.89999999999999991</c:v>
                </c:pt>
                <c:pt idx="5">
                  <c:v>0.99999999999999989</c:v>
                </c:pt>
              </c:numCache>
            </c:numRef>
          </c:xVal>
          <c:yVal>
            <c:numRef>
              <c:f>EIR_fPLR!$Q$14:$Q$19</c:f>
              <c:numCache>
                <c:formatCode>0%</c:formatCode>
                <c:ptCount val="6"/>
                <c:pt idx="0">
                  <c:v>0.64823750000000002</c:v>
                </c:pt>
                <c:pt idx="1">
                  <c:v>0.68551920000000011</c:v>
                </c:pt>
                <c:pt idx="2">
                  <c:v>0.77775069999999991</c:v>
                </c:pt>
                <c:pt idx="3">
                  <c:v>0.88651760000000035</c:v>
                </c:pt>
                <c:pt idx="4">
                  <c:v>0.97340549999999926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3BC-48A4-9578-6A13ED9DCBEB}"/>
            </c:ext>
          </c:extLst>
        </c:ser>
        <c:ser>
          <c:idx val="5"/>
          <c:order val="5"/>
          <c:tx>
            <c:strRef>
              <c:f>EIR_fPLR!$R$13</c:f>
              <c:strCache>
                <c:ptCount val="1"/>
                <c:pt idx="0">
                  <c:v>DEER VAV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EIR_fPLR!$C$14:$C$19</c:f>
              <c:numCache>
                <c:formatCode>General</c:formatCode>
                <c:ptCount val="6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0.79999999999999993</c:v>
                </c:pt>
                <c:pt idx="4">
                  <c:v>0.89999999999999991</c:v>
                </c:pt>
                <c:pt idx="5">
                  <c:v>0.99999999999999989</c:v>
                </c:pt>
              </c:numCache>
            </c:numRef>
          </c:xVal>
          <c:yVal>
            <c:numRef>
              <c:f>EIR_fPLR!$R$14:$R$19</c:f>
              <c:numCache>
                <c:formatCode>0%</c:formatCode>
                <c:ptCount val="6"/>
                <c:pt idx="0">
                  <c:v>0.53637749999999995</c:v>
                </c:pt>
                <c:pt idx="1">
                  <c:v>0.64404447999999992</c:v>
                </c:pt>
                <c:pt idx="2">
                  <c:v>0.74900314000000001</c:v>
                </c:pt>
                <c:pt idx="3">
                  <c:v>0.84649056000000011</c:v>
                </c:pt>
                <c:pt idx="4">
                  <c:v>0.93174382000000011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3BC-48A4-9578-6A13ED9DC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919696"/>
        <c:axId val="316914208"/>
      </c:scatterChart>
      <c:valAx>
        <c:axId val="316919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 Load Ratio</a:t>
                </a:r>
              </a:p>
            </c:rich>
          </c:tx>
          <c:layout>
            <c:manualLayout>
              <c:xMode val="edge"/>
              <c:yMode val="edge"/>
              <c:x val="0.43096412948381452"/>
              <c:y val="0.84685112277631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914208"/>
        <c:crosses val="autoZero"/>
        <c:crossBetween val="midCat"/>
      </c:valAx>
      <c:valAx>
        <c:axId val="316914208"/>
        <c:scaling>
          <c:orientation val="minMax"/>
          <c:max val="1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919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10652796840762"/>
          <c:y val="0.91261519393409141"/>
          <c:w val="0.71906426834260395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65 to 134 kBtu/hr</a:t>
            </a:r>
          </a:p>
        </c:rich>
      </c:tx>
      <c:layout>
        <c:manualLayout>
          <c:xMode val="edge"/>
          <c:yMode val="edge"/>
          <c:x val="0.40949300087489071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122703412073491E-2"/>
          <c:y val="0.17171296296296296"/>
          <c:w val="0.85650240594925631"/>
          <c:h val="0.60014617964421102"/>
        </c:manualLayout>
      </c:layout>
      <c:scatterChart>
        <c:scatterStyle val="lineMarker"/>
        <c:varyColors val="0"/>
        <c:ser>
          <c:idx val="0"/>
          <c:order val="0"/>
          <c:tx>
            <c:strRef>
              <c:f>ODFan_fPLR!$D$12</c:f>
              <c:strCache>
                <c:ptCount val="1"/>
                <c:pt idx="0">
                  <c:v>Code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ODFan_fPLR!$C$13:$C$18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ODFan_fPLR!$D$13:$D$18</c:f>
              <c:numCache>
                <c:formatCode>0%</c:formatCode>
                <c:ptCount val="6"/>
                <c:pt idx="0">
                  <c:v>0.2</c:v>
                </c:pt>
                <c:pt idx="1">
                  <c:v>0.60000000000000009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0D-4ED7-B42D-61111A26C4BB}"/>
            </c:ext>
          </c:extLst>
        </c:ser>
        <c:ser>
          <c:idx val="1"/>
          <c:order val="1"/>
          <c:tx>
            <c:strRef>
              <c:f>ODFan_fPLR!$E$12</c:f>
              <c:strCache>
                <c:ptCount val="1"/>
                <c:pt idx="0">
                  <c:v>Tier 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ODFan_fPLR!$C$13:$C$18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ODFan_fPLR!$E$13:$E$18</c:f>
              <c:numCache>
                <c:formatCode>0%</c:formatCode>
                <c:ptCount val="6"/>
                <c:pt idx="0">
                  <c:v>0.15151520000000002</c:v>
                </c:pt>
                <c:pt idx="1">
                  <c:v>0.45454560000000011</c:v>
                </c:pt>
                <c:pt idx="2">
                  <c:v>0.75757600000000003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D0D-4ED7-B42D-61111A26C4BB}"/>
            </c:ext>
          </c:extLst>
        </c:ser>
        <c:ser>
          <c:idx val="2"/>
          <c:order val="2"/>
          <c:tx>
            <c:strRef>
              <c:f>ODFan_fPLR!$F$12</c:f>
              <c:strCache>
                <c:ptCount val="1"/>
                <c:pt idx="0">
                  <c:v>Tier 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ash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ODFan_fPLR!$C$13:$C$18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ODFan_fPLR!$F$13:$F$18</c:f>
              <c:numCache>
                <c:formatCode>0%</c:formatCode>
                <c:ptCount val="6"/>
                <c:pt idx="0">
                  <c:v>0.2</c:v>
                </c:pt>
                <c:pt idx="1">
                  <c:v>0.60000000000000009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D0D-4ED7-B42D-61111A26C4BB}"/>
            </c:ext>
          </c:extLst>
        </c:ser>
        <c:ser>
          <c:idx val="3"/>
          <c:order val="3"/>
          <c:tx>
            <c:strRef>
              <c:f>ODFan_fPLR!$G$12</c:f>
              <c:strCache>
                <c:ptCount val="1"/>
                <c:pt idx="0">
                  <c:v>Tier 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8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ODFan_fPLR!$C$13:$C$18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ODFan_fPLR!$G$13:$G$18</c:f>
              <c:numCache>
                <c:formatCode>0%</c:formatCode>
                <c:ptCount val="6"/>
                <c:pt idx="0">
                  <c:v>6.0729680000000008E-2</c:v>
                </c:pt>
                <c:pt idx="1">
                  <c:v>0.21269112000000007</c:v>
                </c:pt>
                <c:pt idx="2">
                  <c:v>0.39755400000000002</c:v>
                </c:pt>
                <c:pt idx="3">
                  <c:v>0.61531831999999997</c:v>
                </c:pt>
                <c:pt idx="4">
                  <c:v>0.86598407999999982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D0D-4ED7-B42D-61111A26C4BB}"/>
            </c:ext>
          </c:extLst>
        </c:ser>
        <c:ser>
          <c:idx val="4"/>
          <c:order val="4"/>
          <c:tx>
            <c:strRef>
              <c:f>ODFan_fPLR!$H$12</c:f>
              <c:strCache>
                <c:ptCount val="1"/>
                <c:pt idx="0">
                  <c:v>DEER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ODFan_fPLR!$C$13:$C$18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ODFan_fPLR!$H$13:$H$18</c:f>
              <c:numCache>
                <c:formatCode>0%</c:formatCode>
                <c:ptCount val="6"/>
                <c:pt idx="2">
                  <c:v>0.54545125000000005</c:v>
                </c:pt>
                <c:pt idx="3">
                  <c:v>0.73419091000000003</c:v>
                </c:pt>
                <c:pt idx="4">
                  <c:v>0.91336553000000009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D0D-4ED7-B42D-61111A26C4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914600"/>
        <c:axId val="316914992"/>
      </c:scatterChart>
      <c:valAx>
        <c:axId val="316914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 Load Ratio</a:t>
                </a:r>
              </a:p>
            </c:rich>
          </c:tx>
          <c:layout>
            <c:manualLayout>
              <c:xMode val="edge"/>
              <c:yMode val="edge"/>
              <c:x val="0.43096412948381452"/>
              <c:y val="0.84685112277631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914992"/>
        <c:crosses val="autoZero"/>
        <c:crossBetween val="midCat"/>
      </c:valAx>
      <c:valAx>
        <c:axId val="31691499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9146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950568678915135"/>
          <c:y val="0.92187445319335082"/>
          <c:w val="0.54823183799272801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135 to 239 kBtu/hr</a:t>
            </a:r>
          </a:p>
        </c:rich>
      </c:tx>
      <c:layout>
        <c:manualLayout>
          <c:xMode val="edge"/>
          <c:yMode val="edge"/>
          <c:x val="0.40949300087489071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122703412073491E-2"/>
          <c:y val="0.17171296296296296"/>
          <c:w val="0.85650240594925631"/>
          <c:h val="0.60014617964421102"/>
        </c:manualLayout>
      </c:layout>
      <c:scatterChart>
        <c:scatterStyle val="lineMarker"/>
        <c:varyColors val="0"/>
        <c:ser>
          <c:idx val="0"/>
          <c:order val="0"/>
          <c:tx>
            <c:strRef>
              <c:f>ODFan_fPLR!$D$12</c:f>
              <c:strCache>
                <c:ptCount val="1"/>
                <c:pt idx="0">
                  <c:v>Code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ODFan_fPLR!$C$13:$C$18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ODFan_fPLR!$I$13:$I$18</c:f>
              <c:numCache>
                <c:formatCode>0%</c:formatCode>
                <c:ptCount val="6"/>
                <c:pt idx="0">
                  <c:v>0.2</c:v>
                </c:pt>
                <c:pt idx="1">
                  <c:v>0.60000000000000009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AE-4DB2-A13A-5E787A3AC44A}"/>
            </c:ext>
          </c:extLst>
        </c:ser>
        <c:ser>
          <c:idx val="1"/>
          <c:order val="1"/>
          <c:tx>
            <c:strRef>
              <c:f>ODFan_fPLR!$E$12</c:f>
              <c:strCache>
                <c:ptCount val="1"/>
                <c:pt idx="0">
                  <c:v>Tier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ODFan_fPLR!$C$13:$C$18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ODFan_fPLR!$J$13:$J$18</c:f>
              <c:numCache>
                <c:formatCode>0%</c:formatCode>
                <c:ptCount val="6"/>
                <c:pt idx="0">
                  <c:v>0.2</c:v>
                </c:pt>
                <c:pt idx="1">
                  <c:v>0.60000000000000009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AE-4DB2-A13A-5E787A3AC44A}"/>
            </c:ext>
          </c:extLst>
        </c:ser>
        <c:ser>
          <c:idx val="3"/>
          <c:order val="2"/>
          <c:tx>
            <c:strRef>
              <c:f>ODFan_fPLR!$K$12</c:f>
              <c:strCache>
                <c:ptCount val="1"/>
                <c:pt idx="0">
                  <c:v>Tier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ODFan_fPLR!$C$13:$C$18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ODFan_fPLR!$K$13:$K$18</c:f>
              <c:numCache>
                <c:formatCode>0%</c:formatCode>
                <c:ptCount val="6"/>
                <c:pt idx="0">
                  <c:v>7.1234424800000001E-2</c:v>
                </c:pt>
                <c:pt idx="1">
                  <c:v>0.23180554080000004</c:v>
                </c:pt>
                <c:pt idx="2">
                  <c:v>0.41846227279999998</c:v>
                </c:pt>
                <c:pt idx="3">
                  <c:v>0.63120462079999995</c:v>
                </c:pt>
                <c:pt idx="4">
                  <c:v>0.8700325847999999</c:v>
                </c:pt>
                <c:pt idx="5">
                  <c:v>0.99922867279999994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AE-4DB2-A13A-5E787A3AC44A}"/>
            </c:ext>
          </c:extLst>
        </c:ser>
        <c:ser>
          <c:idx val="2"/>
          <c:order val="3"/>
          <c:tx>
            <c:v>DEER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ODFan_fPLR!$C$13:$C$18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ODFan_fPLR!$L$13:$L$18</c:f>
              <c:numCache>
                <c:formatCode>0%</c:formatCode>
                <c:ptCount val="6"/>
                <c:pt idx="2">
                  <c:v>0.54544124999999999</c:v>
                </c:pt>
                <c:pt idx="3">
                  <c:v>0.73418090999999996</c:v>
                </c:pt>
                <c:pt idx="4">
                  <c:v>0.91335553000000003</c:v>
                </c:pt>
                <c:pt idx="5">
                  <c:v>0.99999000000000005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AE-4DB2-A13A-5E787A3AC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841616"/>
        <c:axId val="370837696"/>
      </c:scatterChart>
      <c:valAx>
        <c:axId val="370841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 Load Ratio</a:t>
                </a:r>
              </a:p>
            </c:rich>
          </c:tx>
          <c:layout>
            <c:manualLayout>
              <c:xMode val="edge"/>
              <c:yMode val="edge"/>
              <c:x val="0.43096412948381452"/>
              <c:y val="0.84685112277631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37696"/>
        <c:crosses val="autoZero"/>
        <c:crossBetween val="midCat"/>
      </c:valAx>
      <c:valAx>
        <c:axId val="370837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41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950568678915135"/>
          <c:y val="0.92187445319335082"/>
          <c:w val="0.43611572635989304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240 to 759 kBtu/hr</a:t>
            </a:r>
          </a:p>
        </c:rich>
      </c:tx>
      <c:layout>
        <c:manualLayout>
          <c:xMode val="edge"/>
          <c:yMode val="edge"/>
          <c:x val="0.40949300087489071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122703412073491E-2"/>
          <c:y val="0.17171296296296296"/>
          <c:w val="0.85650240594925631"/>
          <c:h val="0.60014617964421102"/>
        </c:manualLayout>
      </c:layout>
      <c:scatterChart>
        <c:scatterStyle val="lineMarker"/>
        <c:varyColors val="0"/>
        <c:ser>
          <c:idx val="0"/>
          <c:order val="0"/>
          <c:tx>
            <c:strRef>
              <c:f>ODFan_fPLR!$M$12</c:f>
              <c:strCache>
                <c:ptCount val="1"/>
                <c:pt idx="0">
                  <c:v>Code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ODFan_fPLR!$C$13:$C$18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ODFan_fPLR!$M$13:$M$18</c:f>
              <c:numCache>
                <c:formatCode>0%</c:formatCode>
                <c:ptCount val="6"/>
                <c:pt idx="0">
                  <c:v>0.2</c:v>
                </c:pt>
                <c:pt idx="1">
                  <c:v>0.60000000000000009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6C-48D7-AF36-4A48ABCAFBC9}"/>
            </c:ext>
          </c:extLst>
        </c:ser>
        <c:ser>
          <c:idx val="1"/>
          <c:order val="1"/>
          <c:tx>
            <c:strRef>
              <c:f>ODFan_fPLR!$N$12</c:f>
              <c:strCache>
                <c:ptCount val="1"/>
                <c:pt idx="0">
                  <c:v>Tier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ODFan_fPLR!$C$13:$C$18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ODFan_fPLR!$N$13:$N$18</c:f>
              <c:numCache>
                <c:formatCode>0%</c:formatCode>
                <c:ptCount val="6"/>
                <c:pt idx="0">
                  <c:v>0.36899999999999999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F6C-48D7-AF36-4A48ABCAFBC9}"/>
            </c:ext>
          </c:extLst>
        </c:ser>
        <c:ser>
          <c:idx val="2"/>
          <c:order val="2"/>
          <c:tx>
            <c:strRef>
              <c:f>ODFan_fPLR!$O$12</c:f>
              <c:strCache>
                <c:ptCount val="1"/>
                <c:pt idx="0">
                  <c:v>Tier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ODFan_fPLR!$C$13:$C$18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ODFan_fPLR!$O$13:$O$18</c:f>
              <c:numCache>
                <c:formatCode>0%</c:formatCode>
                <c:ptCount val="6"/>
                <c:pt idx="0">
                  <c:v>0.35088000000000003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F6C-48D7-AF36-4A48ABCAFBC9}"/>
            </c:ext>
          </c:extLst>
        </c:ser>
        <c:ser>
          <c:idx val="3"/>
          <c:order val="3"/>
          <c:tx>
            <c:strRef>
              <c:f>ODFan_fPLR!$P$12</c:f>
              <c:strCache>
                <c:ptCount val="1"/>
                <c:pt idx="0">
                  <c:v>Tier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ODFan_fPLR!$C$13:$C$18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ODFan_fPLR!$P$13:$P$18</c:f>
              <c:numCache>
                <c:formatCode>0%</c:formatCode>
                <c:ptCount val="6"/>
                <c:pt idx="0">
                  <c:v>4.1308784599999995E-2</c:v>
                </c:pt>
                <c:pt idx="1">
                  <c:v>0.16329231260000004</c:v>
                </c:pt>
                <c:pt idx="2">
                  <c:v>0.3373484886</c:v>
                </c:pt>
                <c:pt idx="3">
                  <c:v>0.56347731259999989</c:v>
                </c:pt>
                <c:pt idx="4">
                  <c:v>0.8416787845999999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F6C-48D7-AF36-4A48ABCAFBC9}"/>
            </c:ext>
          </c:extLst>
        </c:ser>
        <c:ser>
          <c:idx val="4"/>
          <c:order val="4"/>
          <c:tx>
            <c:v>DEER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ODFan_fPLR!$C$13:$C$18</c:f>
              <c:numCache>
                <c:formatCode>General</c:formatCode>
                <c:ptCount val="6"/>
                <c:pt idx="0">
                  <c:v>0.1</c:v>
                </c:pt>
                <c:pt idx="1">
                  <c:v>0.30000000000000004</c:v>
                </c:pt>
                <c:pt idx="2">
                  <c:v>0.5</c:v>
                </c:pt>
                <c:pt idx="3">
                  <c:v>0.7</c:v>
                </c:pt>
                <c:pt idx="4">
                  <c:v>0.89999999999999991</c:v>
                </c:pt>
                <c:pt idx="5">
                  <c:v>1</c:v>
                </c:pt>
              </c:numCache>
            </c:numRef>
          </c:xVal>
          <c:yVal>
            <c:numRef>
              <c:f>ODFan_fPLR!$Q$13:$Q$18</c:f>
              <c:numCache>
                <c:formatCode>0%</c:formatCode>
                <c:ptCount val="6"/>
                <c:pt idx="2">
                  <c:v>0.64823750000000002</c:v>
                </c:pt>
                <c:pt idx="3">
                  <c:v>0.77775069999999991</c:v>
                </c:pt>
                <c:pt idx="4">
                  <c:v>0.97340549999999926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F6C-48D7-AF36-4A48ABCAF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838088"/>
        <c:axId val="370835736"/>
      </c:scatterChart>
      <c:valAx>
        <c:axId val="370838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Part Load Ratio</a:t>
                </a:r>
              </a:p>
            </c:rich>
          </c:tx>
          <c:layout>
            <c:manualLayout>
              <c:xMode val="edge"/>
              <c:yMode val="edge"/>
              <c:x val="0.43096412948381452"/>
              <c:y val="0.84685112277631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35736"/>
        <c:crosses val="autoZero"/>
        <c:crossBetween val="midCat"/>
      </c:valAx>
      <c:valAx>
        <c:axId val="37083573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38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950568678915135"/>
          <c:y val="0.92187445319335082"/>
          <c:w val="0.54823183799272801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5" Type="http://schemas.openxmlformats.org/officeDocument/2006/relationships/chart" Target="../charts/chart29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18</xdr:row>
      <xdr:rowOff>133350</xdr:rowOff>
    </xdr:from>
    <xdr:to>
      <xdr:col>7</xdr:col>
      <xdr:colOff>571500</xdr:colOff>
      <xdr:row>33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38100</xdr:colOff>
      <xdr:row>18</xdr:row>
      <xdr:rowOff>133350</xdr:rowOff>
    </xdr:from>
    <xdr:to>
      <xdr:col>14</xdr:col>
      <xdr:colOff>533400</xdr:colOff>
      <xdr:row>33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57150</xdr:colOff>
      <xdr:row>18</xdr:row>
      <xdr:rowOff>133350</xdr:rowOff>
    </xdr:from>
    <xdr:to>
      <xdr:col>21</xdr:col>
      <xdr:colOff>552450</xdr:colOff>
      <xdr:row>33</xdr:row>
      <xdr:rowOff>19050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66675</xdr:rowOff>
    </xdr:from>
    <xdr:to>
      <xdr:col>6</xdr:col>
      <xdr:colOff>495300</xdr:colOff>
      <xdr:row>34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104775</xdr:colOff>
      <xdr:row>20</xdr:row>
      <xdr:rowOff>66675</xdr:rowOff>
    </xdr:from>
    <xdr:to>
      <xdr:col>13</xdr:col>
      <xdr:colOff>600075</xdr:colOff>
      <xdr:row>34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114300</xdr:colOff>
      <xdr:row>20</xdr:row>
      <xdr:rowOff>76200</xdr:rowOff>
    </xdr:from>
    <xdr:to>
      <xdr:col>21</xdr:col>
      <xdr:colOff>0</xdr:colOff>
      <xdr:row>34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66675</xdr:rowOff>
    </xdr:from>
    <xdr:to>
      <xdr:col>6</xdr:col>
      <xdr:colOff>495300</xdr:colOff>
      <xdr:row>33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104775</xdr:colOff>
      <xdr:row>19</xdr:row>
      <xdr:rowOff>66675</xdr:rowOff>
    </xdr:from>
    <xdr:to>
      <xdr:col>13</xdr:col>
      <xdr:colOff>600075</xdr:colOff>
      <xdr:row>33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114300</xdr:colOff>
      <xdr:row>19</xdr:row>
      <xdr:rowOff>76200</xdr:rowOff>
    </xdr:from>
    <xdr:to>
      <xdr:col>21</xdr:col>
      <xdr:colOff>0</xdr:colOff>
      <xdr:row>33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66675</xdr:rowOff>
    </xdr:from>
    <xdr:to>
      <xdr:col>6</xdr:col>
      <xdr:colOff>495300</xdr:colOff>
      <xdr:row>35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104775</xdr:colOff>
      <xdr:row>21</xdr:row>
      <xdr:rowOff>66675</xdr:rowOff>
    </xdr:from>
    <xdr:to>
      <xdr:col>13</xdr:col>
      <xdr:colOff>600075</xdr:colOff>
      <xdr:row>35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114300</xdr:colOff>
      <xdr:row>21</xdr:row>
      <xdr:rowOff>76200</xdr:rowOff>
    </xdr:from>
    <xdr:to>
      <xdr:col>21</xdr:col>
      <xdr:colOff>0</xdr:colOff>
      <xdr:row>35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100012</xdr:colOff>
      <xdr:row>38</xdr:row>
      <xdr:rowOff>180975</xdr:rowOff>
    </xdr:from>
    <xdr:to>
      <xdr:col>7</xdr:col>
      <xdr:colOff>247650</xdr:colOff>
      <xdr:row>51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357187</xdr:colOff>
      <xdr:row>38</xdr:row>
      <xdr:rowOff>190499</xdr:rowOff>
    </xdr:from>
    <xdr:to>
      <xdr:col>14</xdr:col>
      <xdr:colOff>76200</xdr:colOff>
      <xdr:row>51</xdr:row>
      <xdr:rowOff>104774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176212</xdr:colOff>
      <xdr:row>39</xdr:row>
      <xdr:rowOff>9525</xdr:rowOff>
    </xdr:from>
    <xdr:to>
      <xdr:col>20</xdr:col>
      <xdr:colOff>304800</xdr:colOff>
      <xdr:row>51</xdr:row>
      <xdr:rowOff>104775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100012</xdr:colOff>
      <xdr:row>26</xdr:row>
      <xdr:rowOff>47625</xdr:rowOff>
    </xdr:from>
    <xdr:to>
      <xdr:col>7</xdr:col>
      <xdr:colOff>247650</xdr:colOff>
      <xdr:row>38</xdr:row>
      <xdr:rowOff>142875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357187</xdr:colOff>
      <xdr:row>26</xdr:row>
      <xdr:rowOff>57149</xdr:rowOff>
    </xdr:from>
    <xdr:to>
      <xdr:col>14</xdr:col>
      <xdr:colOff>76200</xdr:colOff>
      <xdr:row>38</xdr:row>
      <xdr:rowOff>161924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176212</xdr:colOff>
      <xdr:row>26</xdr:row>
      <xdr:rowOff>57150</xdr:rowOff>
    </xdr:from>
    <xdr:to>
      <xdr:col>20</xdr:col>
      <xdr:colOff>304800</xdr:colOff>
      <xdr:row>38</xdr:row>
      <xdr:rowOff>152400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100012</xdr:colOff>
      <xdr:row>38</xdr:row>
      <xdr:rowOff>180975</xdr:rowOff>
    </xdr:from>
    <xdr:to>
      <xdr:col>7</xdr:col>
      <xdr:colOff>247650</xdr:colOff>
      <xdr:row>51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357187</xdr:colOff>
      <xdr:row>38</xdr:row>
      <xdr:rowOff>190499</xdr:rowOff>
    </xdr:from>
    <xdr:to>
      <xdr:col>14</xdr:col>
      <xdr:colOff>76200</xdr:colOff>
      <xdr:row>51</xdr:row>
      <xdr:rowOff>104774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176212</xdr:colOff>
      <xdr:row>39</xdr:row>
      <xdr:rowOff>9525</xdr:rowOff>
    </xdr:from>
    <xdr:to>
      <xdr:col>20</xdr:col>
      <xdr:colOff>304800</xdr:colOff>
      <xdr:row>51</xdr:row>
      <xdr:rowOff>104775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100012</xdr:colOff>
      <xdr:row>26</xdr:row>
      <xdr:rowOff>47625</xdr:rowOff>
    </xdr:from>
    <xdr:to>
      <xdr:col>7</xdr:col>
      <xdr:colOff>247650</xdr:colOff>
      <xdr:row>38</xdr:row>
      <xdr:rowOff>142875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357187</xdr:colOff>
      <xdr:row>26</xdr:row>
      <xdr:rowOff>57149</xdr:rowOff>
    </xdr:from>
    <xdr:to>
      <xdr:col>14</xdr:col>
      <xdr:colOff>76200</xdr:colOff>
      <xdr:row>38</xdr:row>
      <xdr:rowOff>161924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176212</xdr:colOff>
      <xdr:row>26</xdr:row>
      <xdr:rowOff>57150</xdr:rowOff>
    </xdr:from>
    <xdr:to>
      <xdr:col>20</xdr:col>
      <xdr:colOff>304800</xdr:colOff>
      <xdr:row>38</xdr:row>
      <xdr:rowOff>152400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100012</xdr:colOff>
      <xdr:row>38</xdr:row>
      <xdr:rowOff>180975</xdr:rowOff>
    </xdr:from>
    <xdr:to>
      <xdr:col>7</xdr:col>
      <xdr:colOff>247650</xdr:colOff>
      <xdr:row>51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357187</xdr:colOff>
      <xdr:row>38</xdr:row>
      <xdr:rowOff>190499</xdr:rowOff>
    </xdr:from>
    <xdr:to>
      <xdr:col>14</xdr:col>
      <xdr:colOff>76200</xdr:colOff>
      <xdr:row>51</xdr:row>
      <xdr:rowOff>104774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176212</xdr:colOff>
      <xdr:row>39</xdr:row>
      <xdr:rowOff>9525</xdr:rowOff>
    </xdr:from>
    <xdr:to>
      <xdr:col>20</xdr:col>
      <xdr:colOff>304800</xdr:colOff>
      <xdr:row>51</xdr:row>
      <xdr:rowOff>104775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100012</xdr:colOff>
      <xdr:row>26</xdr:row>
      <xdr:rowOff>47625</xdr:rowOff>
    </xdr:from>
    <xdr:to>
      <xdr:col>7</xdr:col>
      <xdr:colOff>247650</xdr:colOff>
      <xdr:row>38</xdr:row>
      <xdr:rowOff>142875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357187</xdr:colOff>
      <xdr:row>26</xdr:row>
      <xdr:rowOff>57149</xdr:rowOff>
    </xdr:from>
    <xdr:to>
      <xdr:col>14</xdr:col>
      <xdr:colOff>76200</xdr:colOff>
      <xdr:row>38</xdr:row>
      <xdr:rowOff>161924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176212</xdr:colOff>
      <xdr:row>26</xdr:row>
      <xdr:rowOff>57150</xdr:rowOff>
    </xdr:from>
    <xdr:to>
      <xdr:col>20</xdr:col>
      <xdr:colOff>304800</xdr:colOff>
      <xdr:row>38</xdr:row>
      <xdr:rowOff>152400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C15"/>
  <sheetViews>
    <sheetView showGridLines="0" workbookViewId="0">
      <selection activeCell="C5" sqref="C5"/>
    </sheetView>
  </sheetViews>
  <sheetFormatPr defaultRowHeight="14.4" x14ac:dyDescent="0.3"/>
  <cols>
    <col min="2" max="2" width="17.33203125" customWidth="1"/>
    <col min="3" max="3" width="101.44140625" customWidth="1"/>
  </cols>
  <sheetData>
    <row r="3" spans="2:3" ht="33" customHeight="1" x14ac:dyDescent="0.3">
      <c r="B3" s="125" t="s">
        <v>189</v>
      </c>
      <c r="C3" s="126"/>
    </row>
    <row r="4" spans="2:3" ht="33" customHeight="1" x14ac:dyDescent="0.3">
      <c r="B4" s="27" t="s">
        <v>191</v>
      </c>
      <c r="C4" s="124" t="s">
        <v>190</v>
      </c>
    </row>
    <row r="5" spans="2:3" ht="28.8" x14ac:dyDescent="0.3">
      <c r="B5" s="23" t="s">
        <v>123</v>
      </c>
      <c r="C5" s="25" t="s">
        <v>132</v>
      </c>
    </row>
    <row r="6" spans="2:3" ht="28.8" x14ac:dyDescent="0.3">
      <c r="B6" s="23" t="s">
        <v>124</v>
      </c>
      <c r="C6" s="25" t="s">
        <v>133</v>
      </c>
    </row>
    <row r="7" spans="2:3" ht="28.8" x14ac:dyDescent="0.3">
      <c r="B7" s="23" t="s">
        <v>125</v>
      </c>
      <c r="C7" s="25" t="s">
        <v>134</v>
      </c>
    </row>
    <row r="8" spans="2:3" ht="28.8" x14ac:dyDescent="0.3">
      <c r="B8" s="23" t="s">
        <v>126</v>
      </c>
      <c r="C8" s="25" t="s">
        <v>135</v>
      </c>
    </row>
    <row r="9" spans="2:3" ht="28.8" x14ac:dyDescent="0.3">
      <c r="B9" s="23" t="s">
        <v>127</v>
      </c>
      <c r="C9" s="25" t="s">
        <v>136</v>
      </c>
    </row>
    <row r="10" spans="2:3" ht="28.8" x14ac:dyDescent="0.3">
      <c r="B10" s="23" t="s">
        <v>128</v>
      </c>
      <c r="C10" s="25" t="s">
        <v>138</v>
      </c>
    </row>
    <row r="11" spans="2:3" ht="28.8" x14ac:dyDescent="0.3">
      <c r="B11" s="23" t="s">
        <v>129</v>
      </c>
      <c r="C11" s="25" t="s">
        <v>137</v>
      </c>
    </row>
    <row r="12" spans="2:3" ht="28.8" x14ac:dyDescent="0.3">
      <c r="B12" s="23" t="s">
        <v>130</v>
      </c>
      <c r="C12" s="25" t="s">
        <v>139</v>
      </c>
    </row>
    <row r="13" spans="2:3" ht="28.8" x14ac:dyDescent="0.3">
      <c r="B13" s="23" t="s">
        <v>183</v>
      </c>
      <c r="C13" s="25" t="s">
        <v>186</v>
      </c>
    </row>
    <row r="14" spans="2:3" ht="28.8" x14ac:dyDescent="0.3">
      <c r="B14" s="23" t="s">
        <v>184</v>
      </c>
      <c r="C14" s="25" t="s">
        <v>187</v>
      </c>
    </row>
    <row r="15" spans="2:3" ht="28.8" x14ac:dyDescent="0.3">
      <c r="B15" s="23" t="s">
        <v>185</v>
      </c>
      <c r="C15" s="25" t="s">
        <v>188</v>
      </c>
    </row>
  </sheetData>
  <mergeCells count="1">
    <mergeCell ref="B3:C3"/>
  </mergeCells>
  <pageMargins left="0.7" right="0.7" top="0.75" bottom="0.75" header="0.3" footer="0.3"/>
  <pageSetup orientation="portrait" horizontalDpi="0" verticalDpi="0" r:id="rId1"/>
  <headerFooter>
    <oddFooter>&amp;L&amp;Z&amp;F &amp;A&amp;C&amp;P&amp;R&amp;D &amp;T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3:AT11"/>
  <sheetViews>
    <sheetView workbookViewId="0">
      <selection activeCell="Y8" sqref="Y8"/>
    </sheetView>
  </sheetViews>
  <sheetFormatPr defaultRowHeight="14.4" x14ac:dyDescent="0.3"/>
  <cols>
    <col min="1" max="1" width="3.109375" customWidth="1"/>
    <col min="3" max="3" width="7.6640625" customWidth="1"/>
    <col min="4" max="4" width="2.44140625" hidden="1" customWidth="1"/>
    <col min="5" max="5" width="7" bestFit="1" customWidth="1"/>
    <col min="6" max="6" width="2.44140625" hidden="1" customWidth="1"/>
    <col min="7" max="7" width="7" bestFit="1" customWidth="1"/>
    <col min="8" max="8" width="6.33203125" customWidth="1"/>
    <col min="9" max="9" width="2.44140625" hidden="1" customWidth="1"/>
    <col min="10" max="10" width="6" bestFit="1" customWidth="1"/>
    <col min="11" max="14" width="2.44140625" hidden="1" customWidth="1"/>
    <col min="15" max="15" width="8" bestFit="1" customWidth="1"/>
    <col min="16" max="16" width="4.109375" customWidth="1"/>
    <col min="17" max="17" width="6.6640625" bestFit="1" customWidth="1"/>
    <col min="18" max="19" width="6" bestFit="1" customWidth="1"/>
    <col min="20" max="20" width="6.6640625" customWidth="1"/>
    <col min="21" max="21" width="7.33203125" customWidth="1"/>
    <col min="22" max="22" width="6" customWidth="1"/>
    <col min="23" max="23" width="5.88671875" customWidth="1"/>
    <col min="24" max="24" width="6.33203125" customWidth="1"/>
    <col min="25" max="27" width="6" customWidth="1"/>
    <col min="29" max="29" width="6.6640625" customWidth="1"/>
    <col min="30" max="30" width="32.6640625" customWidth="1"/>
  </cols>
  <sheetData>
    <row r="3" spans="2:46" x14ac:dyDescent="0.3">
      <c r="B3" s="18" t="s">
        <v>175</v>
      </c>
    </row>
    <row r="4" spans="2:46" x14ac:dyDescent="0.3">
      <c r="B4" s="18" t="s">
        <v>168</v>
      </c>
    </row>
    <row r="5" spans="2:46" ht="15" thickBot="1" x14ac:dyDescent="0.35"/>
    <row r="6" spans="2:46" x14ac:dyDescent="0.3">
      <c r="C6" s="136" t="s">
        <v>178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8"/>
      <c r="Q6" s="63" t="s">
        <v>182</v>
      </c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1"/>
      <c r="AE6" s="63"/>
      <c r="AF6" s="61"/>
      <c r="AG6" s="63" t="s">
        <v>180</v>
      </c>
      <c r="AH6" s="60"/>
      <c r="AI6" s="61"/>
    </row>
    <row r="7" spans="2:46" ht="15" thickBot="1" x14ac:dyDescent="0.35">
      <c r="C7" s="35" t="s">
        <v>166</v>
      </c>
      <c r="D7" s="3"/>
      <c r="E7" s="3" t="s">
        <v>165</v>
      </c>
      <c r="F7" s="3"/>
      <c r="G7" s="3" t="s">
        <v>164</v>
      </c>
      <c r="H7" s="3" t="s">
        <v>155</v>
      </c>
      <c r="I7" s="3"/>
      <c r="J7" s="3" t="s">
        <v>154</v>
      </c>
      <c r="K7" s="3"/>
      <c r="L7" s="3"/>
      <c r="M7" s="3"/>
      <c r="N7" s="3"/>
      <c r="O7" s="36" t="s">
        <v>163</v>
      </c>
      <c r="Q7" s="142" t="s">
        <v>179</v>
      </c>
      <c r="R7" s="143"/>
      <c r="S7" s="143"/>
      <c r="T7" s="143"/>
      <c r="U7" s="143"/>
      <c r="V7" s="143"/>
      <c r="W7" s="144"/>
      <c r="X7" s="20" t="s">
        <v>162</v>
      </c>
      <c r="Y7" s="94"/>
      <c r="Z7" s="20" t="s">
        <v>161</v>
      </c>
      <c r="AA7" s="21"/>
      <c r="AB7" s="20" t="s">
        <v>160</v>
      </c>
      <c r="AC7" s="21"/>
      <c r="AD7" s="36"/>
      <c r="AE7" s="35" t="s">
        <v>159</v>
      </c>
      <c r="AF7" s="36"/>
      <c r="AG7" s="35" t="s">
        <v>158</v>
      </c>
      <c r="AH7" s="3"/>
      <c r="AI7" s="36"/>
    </row>
    <row r="8" spans="2:46" ht="58.2" thickBot="1" x14ac:dyDescent="0.35">
      <c r="B8" s="63" t="s">
        <v>157</v>
      </c>
      <c r="C8" s="97">
        <v>41784</v>
      </c>
      <c r="D8" s="98">
        <v>0</v>
      </c>
      <c r="E8" s="98">
        <v>58140</v>
      </c>
      <c r="F8" s="98">
        <v>0</v>
      </c>
      <c r="G8" s="98">
        <v>14880</v>
      </c>
      <c r="H8" s="98">
        <v>2856</v>
      </c>
      <c r="I8" s="98">
        <v>0</v>
      </c>
      <c r="J8" s="98">
        <v>8221</v>
      </c>
      <c r="K8" s="98">
        <v>0</v>
      </c>
      <c r="L8" s="98">
        <v>0</v>
      </c>
      <c r="M8" s="98">
        <v>0</v>
      </c>
      <c r="N8" s="98">
        <v>0</v>
      </c>
      <c r="O8" s="99">
        <v>125881</v>
      </c>
      <c r="P8" s="60"/>
      <c r="Q8" s="63" t="s">
        <v>156</v>
      </c>
      <c r="R8" s="60" t="s">
        <v>155</v>
      </c>
      <c r="S8" s="60" t="s">
        <v>154</v>
      </c>
      <c r="T8" s="60" t="s">
        <v>153</v>
      </c>
      <c r="U8" s="101" t="s">
        <v>152</v>
      </c>
      <c r="V8" s="101" t="s">
        <v>151</v>
      </c>
      <c r="W8" s="102" t="s">
        <v>150</v>
      </c>
      <c r="X8" s="103">
        <v>0.24110679008235109</v>
      </c>
      <c r="Y8" s="101" t="s">
        <v>149</v>
      </c>
      <c r="Z8" s="100">
        <v>11</v>
      </c>
      <c r="AA8" s="102" t="s">
        <v>148</v>
      </c>
      <c r="AB8" s="104">
        <v>4.6900000000000002E-4</v>
      </c>
      <c r="AC8" s="102" t="s">
        <v>147</v>
      </c>
      <c r="AD8" s="110" t="s">
        <v>117</v>
      </c>
      <c r="AE8" s="63" t="s">
        <v>146</v>
      </c>
      <c r="AF8" s="61" t="s">
        <v>145</v>
      </c>
      <c r="AG8" s="63" t="s">
        <v>146</v>
      </c>
      <c r="AH8" s="60" t="s">
        <v>145</v>
      </c>
      <c r="AI8" s="61"/>
      <c r="AK8" t="s">
        <v>181</v>
      </c>
    </row>
    <row r="9" spans="2:46" ht="43.2" x14ac:dyDescent="0.3">
      <c r="B9" s="63" t="s">
        <v>144</v>
      </c>
      <c r="C9" s="97">
        <v>41784</v>
      </c>
      <c r="D9" s="98">
        <v>0</v>
      </c>
      <c r="E9" s="98">
        <v>58140</v>
      </c>
      <c r="F9" s="98">
        <v>0</v>
      </c>
      <c r="G9" s="98">
        <v>16812</v>
      </c>
      <c r="H9" s="98">
        <v>2485</v>
      </c>
      <c r="I9" s="98">
        <v>0</v>
      </c>
      <c r="J9" s="98">
        <v>4843</v>
      </c>
      <c r="K9" s="98">
        <v>0</v>
      </c>
      <c r="L9" s="98">
        <v>0</v>
      </c>
      <c r="M9" s="98">
        <v>0</v>
      </c>
      <c r="N9" s="98">
        <v>0</v>
      </c>
      <c r="O9" s="99">
        <v>124063</v>
      </c>
      <c r="P9" s="60"/>
      <c r="Q9" s="97">
        <f t="shared" ref="Q9:R11" si="0">G$8-G9</f>
        <v>-1932</v>
      </c>
      <c r="R9" s="98">
        <f t="shared" si="0"/>
        <v>371</v>
      </c>
      <c r="S9" s="98">
        <f>J$8-J9</f>
        <v>3378</v>
      </c>
      <c r="T9" s="98">
        <f>S9+R9+Q9</f>
        <v>1817</v>
      </c>
      <c r="U9" s="108">
        <f t="shared" ref="U9:V11" si="1">Q9/G$8</f>
        <v>-0.12983870967741937</v>
      </c>
      <c r="V9" s="108">
        <f t="shared" si="1"/>
        <v>0.12990196078431374</v>
      </c>
      <c r="W9" s="109">
        <f>S9/J$8</f>
        <v>0.41089891740664153</v>
      </c>
      <c r="X9" s="103">
        <v>0.22834679900106108</v>
      </c>
      <c r="Y9" s="108">
        <f>(X$8-X9)/X$8</f>
        <v>5.2922570438318099E-2</v>
      </c>
      <c r="Z9" s="100">
        <v>12.2</v>
      </c>
      <c r="AA9" s="109">
        <f>(1/Z$8-1/Z9)/(1/Z$8)</f>
        <v>9.8360655737704861E-2</v>
      </c>
      <c r="AB9" s="104">
        <v>2.7700000000000001E-4</v>
      </c>
      <c r="AC9" s="109">
        <f>(AB$8-AB9)/AB$8</f>
        <v>0.40938166311300639</v>
      </c>
      <c r="AD9" s="111" t="s">
        <v>143</v>
      </c>
      <c r="AE9" s="63">
        <f>SUM(AK9:AU9)/12</f>
        <v>38.023333333333341</v>
      </c>
      <c r="AF9" s="99">
        <f>T9/AE9</f>
        <v>47.786446918558774</v>
      </c>
      <c r="AG9" s="97">
        <v>36.5</v>
      </c>
      <c r="AH9" s="98">
        <v>44.1</v>
      </c>
      <c r="AI9" s="99"/>
      <c r="AK9">
        <v>68.040000000000006</v>
      </c>
      <c r="AL9">
        <v>40.35</v>
      </c>
      <c r="AM9">
        <v>34.68</v>
      </c>
      <c r="AN9">
        <v>44.38</v>
      </c>
      <c r="AO9">
        <v>30.64</v>
      </c>
      <c r="AP9">
        <v>75.09</v>
      </c>
      <c r="AQ9">
        <v>42.99</v>
      </c>
      <c r="AR9">
        <v>39.11</v>
      </c>
      <c r="AS9">
        <v>47.7</v>
      </c>
      <c r="AT9">
        <v>33.299999999999997</v>
      </c>
    </row>
    <row r="10" spans="2:46" x14ac:dyDescent="0.3">
      <c r="B10" s="35" t="s">
        <v>142</v>
      </c>
      <c r="C10" s="82">
        <v>41784</v>
      </c>
      <c r="D10" s="83">
        <v>0</v>
      </c>
      <c r="E10" s="83">
        <v>58140</v>
      </c>
      <c r="F10" s="83">
        <v>0</v>
      </c>
      <c r="G10" s="83">
        <v>12264</v>
      </c>
      <c r="H10" s="83">
        <v>3380</v>
      </c>
      <c r="I10" s="83">
        <v>0</v>
      </c>
      <c r="J10" s="83">
        <v>6170</v>
      </c>
      <c r="K10" s="83">
        <v>0</v>
      </c>
      <c r="L10" s="83">
        <v>0</v>
      </c>
      <c r="M10" s="83">
        <v>0</v>
      </c>
      <c r="N10" s="83">
        <v>0</v>
      </c>
      <c r="O10" s="84">
        <v>121736</v>
      </c>
      <c r="P10" s="3"/>
      <c r="Q10" s="82">
        <f t="shared" si="0"/>
        <v>2616</v>
      </c>
      <c r="R10" s="83">
        <f t="shared" si="0"/>
        <v>-524</v>
      </c>
      <c r="S10" s="83">
        <f>J$8-J10</f>
        <v>2051</v>
      </c>
      <c r="T10" s="83">
        <f>S10+R10+Q10</f>
        <v>4143</v>
      </c>
      <c r="U10" s="88">
        <f t="shared" si="1"/>
        <v>0.17580645161290323</v>
      </c>
      <c r="V10" s="88">
        <f t="shared" si="1"/>
        <v>-0.18347338935574228</v>
      </c>
      <c r="W10" s="93">
        <f>S10/J$8</f>
        <v>0.24948303126140373</v>
      </c>
      <c r="X10" s="95">
        <v>0.20220172339970027</v>
      </c>
      <c r="Y10" s="88">
        <f>(X$8-X10)/X$8</f>
        <v>0.16136031121049149</v>
      </c>
      <c r="Z10" s="53">
        <v>12</v>
      </c>
      <c r="AA10" s="93">
        <f>(1/Z$8-1/Z10)/(1/Z$8)</f>
        <v>8.3333333333333412E-2</v>
      </c>
      <c r="AB10" s="96">
        <v>3.5E-4</v>
      </c>
      <c r="AC10" s="93">
        <f>(AB$8-AB10)/AB$8</f>
        <v>0.2537313432835821</v>
      </c>
      <c r="AD10" s="90"/>
      <c r="AE10" s="35">
        <f>AE9</f>
        <v>38.023333333333341</v>
      </c>
      <c r="AF10" s="84">
        <f>T10/AE10</f>
        <v>108.95941088805118</v>
      </c>
      <c r="AG10" s="82"/>
      <c r="AH10" s="83"/>
      <c r="AI10" s="84"/>
    </row>
    <row r="11" spans="2:46" ht="58.2" thickBot="1" x14ac:dyDescent="0.35">
      <c r="B11" s="68" t="s">
        <v>141</v>
      </c>
      <c r="C11" s="85">
        <v>41784</v>
      </c>
      <c r="D11" s="86">
        <v>0</v>
      </c>
      <c r="E11" s="86">
        <v>58140</v>
      </c>
      <c r="F11" s="86">
        <v>0</v>
      </c>
      <c r="G11" s="86">
        <v>10797</v>
      </c>
      <c r="H11" s="86">
        <v>994</v>
      </c>
      <c r="I11" s="86">
        <v>0</v>
      </c>
      <c r="J11" s="86">
        <v>4996</v>
      </c>
      <c r="K11" s="86">
        <v>0</v>
      </c>
      <c r="L11" s="86">
        <v>0</v>
      </c>
      <c r="M11" s="86">
        <v>0</v>
      </c>
      <c r="N11" s="86">
        <v>0</v>
      </c>
      <c r="O11" s="87">
        <v>116710</v>
      </c>
      <c r="P11" s="69"/>
      <c r="Q11" s="85">
        <f t="shared" si="0"/>
        <v>4083</v>
      </c>
      <c r="R11" s="86">
        <f t="shared" si="0"/>
        <v>1862</v>
      </c>
      <c r="S11" s="86">
        <f>J$8-J11</f>
        <v>3225</v>
      </c>
      <c r="T11" s="86">
        <f>S11+R11+Q11</f>
        <v>9170</v>
      </c>
      <c r="U11" s="91">
        <f t="shared" si="1"/>
        <v>0.2743951612903226</v>
      </c>
      <c r="V11" s="91">
        <f t="shared" si="1"/>
        <v>0.65196078431372551</v>
      </c>
      <c r="W11" s="105">
        <f>S11/J$8</f>
        <v>0.39228804281717555</v>
      </c>
      <c r="X11" s="106">
        <v>0.211725855362558</v>
      </c>
      <c r="Y11" s="91">
        <f>(X$8-X11)/X$8</f>
        <v>0.12185859514681398</v>
      </c>
      <c r="Z11" s="107">
        <v>12.8</v>
      </c>
      <c r="AA11" s="105">
        <f>(1/Z$8-1/Z11)/(1/Z$8)</f>
        <v>0.14062500000000003</v>
      </c>
      <c r="AB11" s="120">
        <v>2.8299999999999999E-4</v>
      </c>
      <c r="AC11" s="105">
        <f>(AB$8-AB11)/AB$8</f>
        <v>0.39658848614072501</v>
      </c>
      <c r="AD11" s="92" t="s">
        <v>140</v>
      </c>
      <c r="AE11" s="68">
        <f>AE10</f>
        <v>38.023333333333341</v>
      </c>
      <c r="AF11" s="87">
        <f>T11/AE11</f>
        <v>241.16770404137804</v>
      </c>
      <c r="AG11" s="85"/>
      <c r="AH11" s="86"/>
      <c r="AI11" s="87"/>
    </row>
  </sheetData>
  <mergeCells count="2">
    <mergeCell ref="C6:O6"/>
    <mergeCell ref="Q7:W7"/>
  </mergeCells>
  <pageMargins left="0.7" right="0.7" top="0.75" bottom="0.75" header="0.3" footer="0.3"/>
  <pageSetup orientation="portrait" horizontalDpi="0" verticalDpi="0" r:id="rId1"/>
  <headerFooter>
    <oddFooter>&amp;L&amp;Z&amp;F &amp;A&amp;C&amp;P&amp;R&amp;D &amp;T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3:AT11"/>
  <sheetViews>
    <sheetView zoomScaleNormal="100" workbookViewId="0">
      <selection activeCell="T13" sqref="T13"/>
    </sheetView>
  </sheetViews>
  <sheetFormatPr defaultRowHeight="14.4" outlineLevelCol="1" x14ac:dyDescent="0.3"/>
  <cols>
    <col min="1" max="1" width="3.109375" customWidth="1"/>
    <col min="3" max="3" width="7" bestFit="1" customWidth="1"/>
    <col min="4" max="4" width="2.44140625" hidden="1" customWidth="1" outlineLevel="1"/>
    <col min="5" max="5" width="7" bestFit="1" customWidth="1" collapsed="1"/>
    <col min="6" max="6" width="2.44140625" hidden="1" customWidth="1" outlineLevel="1"/>
    <col min="7" max="7" width="7" bestFit="1" customWidth="1" collapsed="1"/>
    <col min="8" max="8" width="6" bestFit="1" customWidth="1"/>
    <col min="9" max="9" width="2.44140625" hidden="1" customWidth="1" outlineLevel="1"/>
    <col min="10" max="10" width="6" bestFit="1" customWidth="1" collapsed="1"/>
    <col min="11" max="14" width="2.44140625" hidden="1" customWidth="1" outlineLevel="1"/>
    <col min="15" max="15" width="8" bestFit="1" customWidth="1" collapsed="1"/>
    <col min="16" max="16" width="4.109375" customWidth="1"/>
    <col min="17" max="17" width="6.6640625" bestFit="1" customWidth="1"/>
    <col min="18" max="19" width="6" bestFit="1" customWidth="1"/>
    <col min="20" max="20" width="7.5546875" customWidth="1"/>
    <col min="21" max="21" width="6.6640625" bestFit="1" customWidth="1"/>
    <col min="22" max="22" width="6.6640625" customWidth="1"/>
    <col min="23" max="23" width="6.5546875" customWidth="1"/>
    <col min="24" max="24" width="6.33203125" customWidth="1"/>
    <col min="25" max="27" width="6" customWidth="1"/>
    <col min="29" max="29" width="6.5546875" customWidth="1"/>
    <col min="30" max="30" width="36" customWidth="1"/>
    <col min="31" max="31" width="6.44140625" customWidth="1"/>
  </cols>
  <sheetData>
    <row r="3" spans="2:46" x14ac:dyDescent="0.3">
      <c r="B3" s="18" t="s">
        <v>176</v>
      </c>
    </row>
    <row r="4" spans="2:46" x14ac:dyDescent="0.3">
      <c r="B4" s="18" t="s">
        <v>168</v>
      </c>
    </row>
    <row r="5" spans="2:46" ht="15" thickBot="1" x14ac:dyDescent="0.35"/>
    <row r="6" spans="2:46" x14ac:dyDescent="0.3">
      <c r="C6" s="136" t="s">
        <v>178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8"/>
      <c r="Q6" s="63" t="s">
        <v>182</v>
      </c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1"/>
      <c r="AE6" s="63"/>
      <c r="AF6" s="61"/>
      <c r="AG6" s="63" t="s">
        <v>167</v>
      </c>
      <c r="AH6" s="60"/>
      <c r="AI6" s="61"/>
    </row>
    <row r="7" spans="2:46" ht="15" thickBot="1" x14ac:dyDescent="0.35">
      <c r="C7" s="35" t="s">
        <v>166</v>
      </c>
      <c r="D7" s="3"/>
      <c r="E7" s="3" t="s">
        <v>165</v>
      </c>
      <c r="F7" s="3"/>
      <c r="G7" s="3" t="s">
        <v>164</v>
      </c>
      <c r="H7" s="3" t="s">
        <v>155</v>
      </c>
      <c r="I7" s="3"/>
      <c r="J7" s="3" t="s">
        <v>154</v>
      </c>
      <c r="K7" s="3"/>
      <c r="L7" s="3"/>
      <c r="M7" s="3"/>
      <c r="N7" s="3"/>
      <c r="O7" s="36" t="s">
        <v>163</v>
      </c>
      <c r="Q7" s="145" t="s">
        <v>179</v>
      </c>
      <c r="R7" s="128"/>
      <c r="S7" s="128"/>
      <c r="T7" s="128"/>
      <c r="U7" s="128"/>
      <c r="V7" s="128"/>
      <c r="W7" s="128"/>
      <c r="X7" s="20" t="s">
        <v>162</v>
      </c>
      <c r="Y7" s="21"/>
      <c r="Z7" s="20" t="s">
        <v>161</v>
      </c>
      <c r="AA7" s="21"/>
      <c r="AB7" s="20" t="s">
        <v>160</v>
      </c>
      <c r="AC7" s="21"/>
      <c r="AD7" s="36"/>
      <c r="AE7" s="35" t="s">
        <v>159</v>
      </c>
      <c r="AF7" s="36"/>
      <c r="AG7" s="68" t="s">
        <v>170</v>
      </c>
      <c r="AH7" s="69"/>
      <c r="AI7" s="71"/>
    </row>
    <row r="8" spans="2:46" ht="58.2" thickBot="1" x14ac:dyDescent="0.35">
      <c r="B8" s="117" t="s">
        <v>157</v>
      </c>
      <c r="C8" s="113">
        <v>41784</v>
      </c>
      <c r="D8" s="113">
        <v>0</v>
      </c>
      <c r="E8" s="113">
        <v>58140</v>
      </c>
      <c r="F8" s="113">
        <v>0</v>
      </c>
      <c r="G8" s="113">
        <v>16032</v>
      </c>
      <c r="H8" s="113">
        <v>3058</v>
      </c>
      <c r="I8" s="113">
        <v>0</v>
      </c>
      <c r="J8" s="113">
        <v>9573</v>
      </c>
      <c r="K8" s="113">
        <v>0</v>
      </c>
      <c r="L8" s="113">
        <v>0</v>
      </c>
      <c r="M8" s="113">
        <v>0</v>
      </c>
      <c r="N8" s="113">
        <v>0</v>
      </c>
      <c r="O8" s="116">
        <v>128586</v>
      </c>
      <c r="P8" s="114"/>
      <c r="Q8" s="68" t="s">
        <v>156</v>
      </c>
      <c r="R8" s="69" t="s">
        <v>155</v>
      </c>
      <c r="S8" s="69" t="s">
        <v>154</v>
      </c>
      <c r="T8" s="69" t="s">
        <v>153</v>
      </c>
      <c r="U8" s="121" t="s">
        <v>152</v>
      </c>
      <c r="V8" s="121" t="s">
        <v>151</v>
      </c>
      <c r="W8" s="121" t="s">
        <v>150</v>
      </c>
      <c r="X8" s="118">
        <v>0.23985309366963264</v>
      </c>
      <c r="Y8" s="119" t="s">
        <v>149</v>
      </c>
      <c r="Z8" s="122">
        <v>10.8</v>
      </c>
      <c r="AA8" s="119" t="s">
        <v>148</v>
      </c>
      <c r="AB8" s="123">
        <v>5.2617142857142854E-4</v>
      </c>
      <c r="AC8" s="119" t="s">
        <v>147</v>
      </c>
      <c r="AD8" s="46"/>
      <c r="AE8" s="114" t="s">
        <v>146</v>
      </c>
      <c r="AF8" s="46" t="s">
        <v>145</v>
      </c>
      <c r="AG8" s="114" t="s">
        <v>146</v>
      </c>
      <c r="AH8" s="114" t="s">
        <v>145</v>
      </c>
      <c r="AI8" s="46"/>
      <c r="AK8" t="s">
        <v>181</v>
      </c>
    </row>
    <row r="9" spans="2:46" x14ac:dyDescent="0.3">
      <c r="B9" s="49" t="s">
        <v>144</v>
      </c>
      <c r="C9" s="83">
        <v>41784</v>
      </c>
      <c r="D9" s="83">
        <v>0</v>
      </c>
      <c r="E9" s="83">
        <v>58140</v>
      </c>
      <c r="F9" s="83">
        <v>0</v>
      </c>
      <c r="G9" s="83">
        <v>14562</v>
      </c>
      <c r="H9" s="83">
        <v>2580</v>
      </c>
      <c r="I9" s="83">
        <v>0</v>
      </c>
      <c r="J9" s="83">
        <v>7102</v>
      </c>
      <c r="K9" s="83">
        <v>0</v>
      </c>
      <c r="L9" s="83">
        <v>0</v>
      </c>
      <c r="M9" s="83">
        <v>0</v>
      </c>
      <c r="N9" s="83">
        <v>0</v>
      </c>
      <c r="O9" s="84">
        <v>124167</v>
      </c>
      <c r="P9" s="3"/>
      <c r="Q9" s="82">
        <f>G$8-G9</f>
        <v>1470</v>
      </c>
      <c r="R9" s="83">
        <f>H$8-H9</f>
        <v>478</v>
      </c>
      <c r="S9" s="83">
        <f>J$8-J9</f>
        <v>2471</v>
      </c>
      <c r="T9" s="83">
        <f>S9+R9+Q9</f>
        <v>4419</v>
      </c>
      <c r="U9" s="88">
        <f>Q9/G$8</f>
        <v>9.169161676646706E-2</v>
      </c>
      <c r="V9" s="88">
        <f>R9/H$8</f>
        <v>0.15631131458469588</v>
      </c>
      <c r="W9" s="88">
        <f>S9/J$8</f>
        <v>0.25812180089835995</v>
      </c>
      <c r="X9" s="95">
        <v>0.23386088236496708</v>
      </c>
      <c r="Y9" s="93">
        <f>(X$8-X9)/X$8</f>
        <v>2.4982839341313991E-2</v>
      </c>
      <c r="Z9" s="53">
        <v>12.2</v>
      </c>
      <c r="AA9" s="93">
        <f>(1/Z$8-1/Z9)/(1/Z$8)</f>
        <v>0.1147540983606556</v>
      </c>
      <c r="AB9" s="96">
        <v>4.0285714285714285E-4</v>
      </c>
      <c r="AC9" s="93">
        <f>(AB$8-AB9)/AB$8</f>
        <v>0.23436142484795827</v>
      </c>
      <c r="AD9" s="90"/>
      <c r="AE9" s="3">
        <f>SUM(AK9:AU9)/12</f>
        <v>39.416666666666664</v>
      </c>
      <c r="AF9" s="84">
        <f>T9/AE9</f>
        <v>112.10993657505286</v>
      </c>
      <c r="AG9" s="83">
        <v>37.9</v>
      </c>
      <c r="AH9" s="83">
        <v>52.1</v>
      </c>
      <c r="AI9" s="84"/>
      <c r="AK9">
        <v>70.900000000000006</v>
      </c>
      <c r="AL9">
        <v>42</v>
      </c>
      <c r="AM9">
        <v>36</v>
      </c>
      <c r="AN9">
        <v>46.3</v>
      </c>
      <c r="AO9">
        <v>30.9</v>
      </c>
      <c r="AP9">
        <v>78.3</v>
      </c>
      <c r="AQ9">
        <v>44.8</v>
      </c>
      <c r="AR9">
        <v>40.700000000000003</v>
      </c>
      <c r="AS9">
        <v>49.9</v>
      </c>
      <c r="AT9">
        <v>33.200000000000003</v>
      </c>
    </row>
    <row r="10" spans="2:46" ht="29.4" thickBot="1" x14ac:dyDescent="0.35">
      <c r="B10" s="58" t="s">
        <v>141</v>
      </c>
      <c r="C10" s="86">
        <v>41784</v>
      </c>
      <c r="D10" s="86">
        <v>0</v>
      </c>
      <c r="E10" s="86">
        <v>58140</v>
      </c>
      <c r="F10" s="86">
        <v>0</v>
      </c>
      <c r="G10" s="86">
        <v>13797</v>
      </c>
      <c r="H10" s="86">
        <v>856</v>
      </c>
      <c r="I10" s="86">
        <v>0</v>
      </c>
      <c r="J10" s="86">
        <v>1802</v>
      </c>
      <c r="K10" s="86">
        <v>0</v>
      </c>
      <c r="L10" s="86">
        <v>0</v>
      </c>
      <c r="M10" s="86">
        <v>0</v>
      </c>
      <c r="N10" s="86">
        <v>0</v>
      </c>
      <c r="O10" s="87">
        <v>116378</v>
      </c>
      <c r="P10" s="69"/>
      <c r="Q10" s="85">
        <f>G$8-G10</f>
        <v>2235</v>
      </c>
      <c r="R10" s="86">
        <f>H$8-H10</f>
        <v>2202</v>
      </c>
      <c r="S10" s="86">
        <f>J$8-J10</f>
        <v>7771</v>
      </c>
      <c r="T10" s="86">
        <f>S10+R10+Q10</f>
        <v>12208</v>
      </c>
      <c r="U10" s="91">
        <f>Q10/G$8</f>
        <v>0.13940868263473055</v>
      </c>
      <c r="V10" s="91">
        <f>R10/H$8</f>
        <v>0.72007848266841068</v>
      </c>
      <c r="W10" s="91">
        <f>S10/J$8</f>
        <v>0.8117622479891361</v>
      </c>
      <c r="X10" s="106">
        <v>0.22964976888322289</v>
      </c>
      <c r="Y10" s="105">
        <f>(X$8-X10)/X$8</f>
        <v>4.2539892357876141E-2</v>
      </c>
      <c r="Z10" s="107">
        <v>12</v>
      </c>
      <c r="AA10" s="105">
        <f>(1/Z$8-1/Z10)/(1/Z$8)</f>
        <v>0.1</v>
      </c>
      <c r="AB10" s="120">
        <v>1.6285714285714284E-4</v>
      </c>
      <c r="AC10" s="105">
        <f>(AB$8-AB10)/AB$8</f>
        <v>0.69048653344917454</v>
      </c>
      <c r="AD10" s="92" t="s">
        <v>169</v>
      </c>
      <c r="AE10" s="69">
        <f>AE9</f>
        <v>39.416666666666664</v>
      </c>
      <c r="AF10" s="87">
        <f>T10/AE10</f>
        <v>309.71670190274841</v>
      </c>
      <c r="AG10" s="86"/>
      <c r="AH10" s="86"/>
      <c r="AI10" s="87"/>
    </row>
    <row r="11" spans="2:46" x14ac:dyDescent="0.3"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Q11" s="81"/>
      <c r="R11" s="81"/>
      <c r="S11" s="81"/>
      <c r="T11" s="81"/>
      <c r="U11" s="81"/>
      <c r="V11" s="81"/>
      <c r="W11" s="81"/>
      <c r="X11" s="9"/>
      <c r="Y11" s="16"/>
      <c r="Z11" s="2"/>
      <c r="AA11" s="16"/>
      <c r="AB11" s="81"/>
      <c r="AC11" s="81"/>
      <c r="AD11" s="81"/>
      <c r="AF11" s="81"/>
      <c r="AG11" s="81"/>
      <c r="AH11" s="81"/>
      <c r="AI11" s="81"/>
    </row>
  </sheetData>
  <mergeCells count="2">
    <mergeCell ref="C6:O6"/>
    <mergeCell ref="Q7:W7"/>
  </mergeCells>
  <pageMargins left="0.7" right="0.7" top="0.75" bottom="0.75" header="0.3" footer="0.3"/>
  <pageSetup orientation="portrait" r:id="rId1"/>
  <headerFooter>
    <oddFooter>&amp;L&amp;Z&amp;F &amp;A&amp;C&amp;P&amp;R&amp;D &amp;T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3:AU11"/>
  <sheetViews>
    <sheetView workbookViewId="0">
      <selection activeCell="W9" sqref="W9"/>
    </sheetView>
  </sheetViews>
  <sheetFormatPr defaultRowHeight="14.4" outlineLevelCol="1" x14ac:dyDescent="0.3"/>
  <cols>
    <col min="1" max="1" width="3.109375" customWidth="1"/>
    <col min="3" max="3" width="7" bestFit="1" customWidth="1"/>
    <col min="4" max="4" width="2.44140625" hidden="1" customWidth="1" outlineLevel="1"/>
    <col min="5" max="5" width="7" bestFit="1" customWidth="1" collapsed="1"/>
    <col min="6" max="6" width="2.44140625" hidden="1" customWidth="1" outlineLevel="1"/>
    <col min="7" max="7" width="7" bestFit="1" customWidth="1" collapsed="1"/>
    <col min="8" max="8" width="6" bestFit="1" customWidth="1"/>
    <col min="9" max="9" width="2.44140625" hidden="1" customWidth="1" outlineLevel="1"/>
    <col min="10" max="10" width="7.6640625" customWidth="1" collapsed="1"/>
    <col min="11" max="14" width="2.44140625" hidden="1" customWidth="1" outlineLevel="1"/>
    <col min="15" max="15" width="8" bestFit="1" customWidth="1" collapsed="1"/>
    <col min="16" max="16" width="4.109375" customWidth="1"/>
    <col min="17" max="17" width="6.44140625" customWidth="1"/>
    <col min="18" max="18" width="6.5546875" customWidth="1"/>
    <col min="19" max="19" width="6.6640625" bestFit="1" customWidth="1"/>
    <col min="20" max="20" width="7.44140625" customWidth="1"/>
    <col min="21" max="21" width="7.109375" customWidth="1"/>
    <col min="22" max="22" width="6.109375" customWidth="1"/>
    <col min="23" max="23" width="6.88671875" customWidth="1"/>
    <col min="24" max="24" width="6.33203125" customWidth="1"/>
    <col min="25" max="27" width="6" customWidth="1"/>
    <col min="29" max="29" width="6.6640625" customWidth="1"/>
    <col min="30" max="30" width="20.88671875" customWidth="1"/>
    <col min="31" max="31" width="6.109375" customWidth="1"/>
    <col min="33" max="33" width="6.109375" customWidth="1"/>
    <col min="34" max="34" width="6.5546875" customWidth="1"/>
    <col min="36" max="36" width="8" customWidth="1"/>
  </cols>
  <sheetData>
    <row r="3" spans="2:47" x14ac:dyDescent="0.3">
      <c r="B3" s="18" t="s">
        <v>177</v>
      </c>
    </row>
    <row r="4" spans="2:47" x14ac:dyDescent="0.3">
      <c r="B4" s="18" t="s">
        <v>168</v>
      </c>
    </row>
    <row r="5" spans="2:47" ht="15" thickBot="1" x14ac:dyDescent="0.35">
      <c r="B5" s="18"/>
    </row>
    <row r="6" spans="2:47" x14ac:dyDescent="0.3">
      <c r="C6" s="136" t="s">
        <v>178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8"/>
      <c r="Q6" s="63" t="s">
        <v>182</v>
      </c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1"/>
      <c r="AE6" s="63"/>
      <c r="AF6" s="60"/>
      <c r="AG6" s="61"/>
      <c r="AH6" s="60" t="s">
        <v>167</v>
      </c>
      <c r="AI6" s="60"/>
      <c r="AJ6" s="60"/>
      <c r="AK6" s="61"/>
    </row>
    <row r="7" spans="2:47" ht="15" thickBot="1" x14ac:dyDescent="0.35">
      <c r="C7" s="35" t="s">
        <v>166</v>
      </c>
      <c r="D7" s="3"/>
      <c r="E7" s="3" t="s">
        <v>165</v>
      </c>
      <c r="F7" s="3"/>
      <c r="G7" s="3" t="s">
        <v>164</v>
      </c>
      <c r="H7" s="3" t="s">
        <v>155</v>
      </c>
      <c r="I7" s="3"/>
      <c r="J7" s="3" t="s">
        <v>154</v>
      </c>
      <c r="K7" s="3"/>
      <c r="L7" s="3"/>
      <c r="M7" s="3"/>
      <c r="N7" s="3"/>
      <c r="O7" s="36" t="s">
        <v>163</v>
      </c>
      <c r="Q7" s="127" t="s">
        <v>179</v>
      </c>
      <c r="R7" s="128"/>
      <c r="S7" s="128"/>
      <c r="T7" s="128"/>
      <c r="U7" s="128"/>
      <c r="V7" s="128"/>
      <c r="W7" s="129"/>
      <c r="X7" s="20" t="s">
        <v>162</v>
      </c>
      <c r="Y7" s="21"/>
      <c r="Z7" s="94" t="s">
        <v>161</v>
      </c>
      <c r="AA7" s="21"/>
      <c r="AB7" s="94" t="s">
        <v>160</v>
      </c>
      <c r="AC7" s="21"/>
      <c r="AD7" s="36"/>
      <c r="AE7" s="68" t="s">
        <v>159</v>
      </c>
      <c r="AF7" s="69"/>
      <c r="AG7" s="71"/>
      <c r="AH7" s="69" t="s">
        <v>174</v>
      </c>
      <c r="AI7" s="69"/>
      <c r="AJ7" s="69"/>
      <c r="AK7" s="71"/>
    </row>
    <row r="8" spans="2:47" ht="58.2" thickBot="1" x14ac:dyDescent="0.35">
      <c r="B8" s="117" t="s">
        <v>157</v>
      </c>
      <c r="C8" s="112" t="s">
        <v>149</v>
      </c>
      <c r="D8" s="113">
        <v>0</v>
      </c>
      <c r="E8" s="113">
        <v>58140</v>
      </c>
      <c r="F8" s="113">
        <v>0</v>
      </c>
      <c r="G8" s="113">
        <v>15520</v>
      </c>
      <c r="H8" s="113">
        <v>2380</v>
      </c>
      <c r="I8" s="113">
        <v>0</v>
      </c>
      <c r="J8" s="113">
        <v>9468</v>
      </c>
      <c r="K8" s="113">
        <v>0</v>
      </c>
      <c r="L8" s="113">
        <v>0</v>
      </c>
      <c r="M8" s="113">
        <v>0</v>
      </c>
      <c r="N8" s="113">
        <v>0</v>
      </c>
      <c r="O8" s="116">
        <v>127292</v>
      </c>
      <c r="P8" s="114"/>
      <c r="Q8" s="68" t="s">
        <v>156</v>
      </c>
      <c r="R8" s="69" t="s">
        <v>155</v>
      </c>
      <c r="S8" s="69" t="s">
        <v>154</v>
      </c>
      <c r="T8" s="69" t="s">
        <v>153</v>
      </c>
      <c r="U8" s="121" t="s">
        <v>152</v>
      </c>
      <c r="V8" s="121" t="s">
        <v>151</v>
      </c>
      <c r="W8" s="121" t="s">
        <v>150</v>
      </c>
      <c r="X8" s="118">
        <v>0.28094970698171656</v>
      </c>
      <c r="Y8" s="119" t="s">
        <v>149</v>
      </c>
      <c r="Z8" s="45">
        <v>9.8000000000000007</v>
      </c>
      <c r="AA8" s="119" t="s">
        <v>148</v>
      </c>
      <c r="AB8" s="115">
        <v>5.6068571428571424E-4</v>
      </c>
      <c r="AC8" s="119" t="s">
        <v>147</v>
      </c>
      <c r="AD8" s="46"/>
      <c r="AE8" s="68" t="s">
        <v>146</v>
      </c>
      <c r="AF8" s="69" t="s">
        <v>145</v>
      </c>
      <c r="AG8" s="71" t="s">
        <v>173</v>
      </c>
      <c r="AH8" s="69" t="s">
        <v>146</v>
      </c>
      <c r="AI8" s="69" t="s">
        <v>145</v>
      </c>
      <c r="AJ8" s="69" t="s">
        <v>173</v>
      </c>
      <c r="AK8" s="71"/>
      <c r="AL8" t="s">
        <v>181</v>
      </c>
    </row>
    <row r="9" spans="2:47" ht="28.8" x14ac:dyDescent="0.3">
      <c r="B9" s="49" t="s">
        <v>144</v>
      </c>
      <c r="C9" s="83">
        <v>41784</v>
      </c>
      <c r="D9" s="83">
        <v>0</v>
      </c>
      <c r="E9" s="83">
        <v>58140</v>
      </c>
      <c r="F9" s="83">
        <v>0</v>
      </c>
      <c r="G9" s="83">
        <v>11571</v>
      </c>
      <c r="H9" s="83">
        <v>4151</v>
      </c>
      <c r="I9" s="83">
        <v>0</v>
      </c>
      <c r="J9" s="83">
        <v>10529</v>
      </c>
      <c r="K9" s="83">
        <v>0</v>
      </c>
      <c r="L9" s="83">
        <v>0</v>
      </c>
      <c r="M9" s="83">
        <v>0</v>
      </c>
      <c r="N9" s="83">
        <v>0</v>
      </c>
      <c r="O9" s="84">
        <v>126175</v>
      </c>
      <c r="P9" s="3"/>
      <c r="Q9" s="82">
        <f t="shared" ref="Q9:R11" si="0">G$8-G9</f>
        <v>3949</v>
      </c>
      <c r="R9" s="83">
        <f t="shared" si="0"/>
        <v>-1771</v>
      </c>
      <c r="S9" s="83">
        <f>J$8-J9</f>
        <v>-1061</v>
      </c>
      <c r="T9" s="83">
        <f>S9+R9+Q9</f>
        <v>1117</v>
      </c>
      <c r="U9" s="88">
        <f t="shared" ref="U9:V11" si="1">Q9/G$8</f>
        <v>0.25444587628865978</v>
      </c>
      <c r="V9" s="88">
        <f t="shared" si="1"/>
        <v>-0.74411764705882355</v>
      </c>
      <c r="W9" s="88">
        <f>S9/J$8</f>
        <v>-0.11206168145331644</v>
      </c>
      <c r="X9" s="95">
        <v>0.24530786306458674</v>
      </c>
      <c r="Y9" s="93">
        <f>(X$8-X9)/X$8</f>
        <v>0.12686200779504389</v>
      </c>
      <c r="Z9" s="7">
        <v>10</v>
      </c>
      <c r="AA9" s="93">
        <f>(1/Z$8-1/Z9)/(1/Z$8)</f>
        <v>1.9999999999999834E-2</v>
      </c>
      <c r="AB9" s="8">
        <v>6.2487999999999997E-4</v>
      </c>
      <c r="AC9" s="93">
        <f>(AB$8-AB9)/AB$8</f>
        <v>-0.11449245821443134</v>
      </c>
      <c r="AD9" s="89" t="s">
        <v>172</v>
      </c>
      <c r="AE9" s="35">
        <f>SUM(AL9:AV9)/12</f>
        <v>38.023333333333341</v>
      </c>
      <c r="AF9" s="83">
        <f>T9/AE9</f>
        <v>29.376698518453576</v>
      </c>
      <c r="AG9" s="84">
        <f>AE9*AF9</f>
        <v>1117</v>
      </c>
      <c r="AH9" s="83">
        <v>48.4</v>
      </c>
      <c r="AI9" s="83">
        <v>55.4</v>
      </c>
      <c r="AJ9" s="83">
        <f>AH9*AI9</f>
        <v>2681.3599999999997</v>
      </c>
      <c r="AK9" s="36"/>
      <c r="AL9">
        <v>68.040000000000006</v>
      </c>
      <c r="AM9">
        <v>40.35</v>
      </c>
      <c r="AN9">
        <v>34.68</v>
      </c>
      <c r="AO9">
        <v>44.38</v>
      </c>
      <c r="AP9">
        <v>30.64</v>
      </c>
      <c r="AQ9">
        <v>75.09</v>
      </c>
      <c r="AR9">
        <v>42.99</v>
      </c>
      <c r="AS9">
        <v>39.11</v>
      </c>
      <c r="AT9">
        <v>47.7</v>
      </c>
      <c r="AU9">
        <v>33.299999999999997</v>
      </c>
    </row>
    <row r="10" spans="2:47" ht="28.8" x14ac:dyDescent="0.3">
      <c r="B10" s="49" t="s">
        <v>142</v>
      </c>
      <c r="C10" s="83">
        <v>41784</v>
      </c>
      <c r="D10" s="83">
        <v>0</v>
      </c>
      <c r="E10" s="83">
        <v>58140</v>
      </c>
      <c r="F10" s="83">
        <v>0</v>
      </c>
      <c r="G10" s="83">
        <v>12905</v>
      </c>
      <c r="H10" s="83">
        <v>3461</v>
      </c>
      <c r="I10" s="83">
        <v>0</v>
      </c>
      <c r="J10" s="83">
        <v>5706</v>
      </c>
      <c r="K10" s="83">
        <v>0</v>
      </c>
      <c r="L10" s="83">
        <v>0</v>
      </c>
      <c r="M10" s="83">
        <v>0</v>
      </c>
      <c r="N10" s="83">
        <v>0</v>
      </c>
      <c r="O10" s="84">
        <v>121996</v>
      </c>
      <c r="P10" s="3"/>
      <c r="Q10" s="82">
        <f t="shared" si="0"/>
        <v>2615</v>
      </c>
      <c r="R10" s="83">
        <f t="shared" si="0"/>
        <v>-1081</v>
      </c>
      <c r="S10" s="83">
        <f>J$8-J10</f>
        <v>3762</v>
      </c>
      <c r="T10" s="83">
        <f>S10+R10+Q10</f>
        <v>5296</v>
      </c>
      <c r="U10" s="88">
        <f t="shared" si="1"/>
        <v>0.16849226804123713</v>
      </c>
      <c r="V10" s="88">
        <f t="shared" si="1"/>
        <v>-0.4542016806722689</v>
      </c>
      <c r="W10" s="88">
        <f>S10/J$8</f>
        <v>0.39733840304182511</v>
      </c>
      <c r="X10" s="95">
        <v>0.25329878399693934</v>
      </c>
      <c r="Y10" s="93">
        <f>(X$8-X10)/X$8</f>
        <v>9.8419476146941395E-2</v>
      </c>
      <c r="Z10" s="7">
        <v>10.3</v>
      </c>
      <c r="AA10" s="93">
        <f>(1/Z$8-1/Z10)/(1/Z$8)</f>
        <v>4.8543689320388259E-2</v>
      </c>
      <c r="AB10" s="8">
        <v>3.3351515151515155E-4</v>
      </c>
      <c r="AC10" s="93">
        <f>(AB$8-AB10)/AB$8</f>
        <v>0.40516559809262609</v>
      </c>
      <c r="AD10" s="89" t="s">
        <v>172</v>
      </c>
      <c r="AE10" s="35">
        <f>AE9</f>
        <v>38.023333333333341</v>
      </c>
      <c r="AF10" s="83">
        <f>T10/AE10</f>
        <v>139.2828964670816</v>
      </c>
      <c r="AG10" s="84">
        <f>AE10*AF10</f>
        <v>5296</v>
      </c>
      <c r="AH10" s="83"/>
      <c r="AI10" s="83"/>
      <c r="AJ10" s="83"/>
      <c r="AK10" s="36"/>
    </row>
    <row r="11" spans="2:47" ht="29.4" thickBot="1" x14ac:dyDescent="0.35">
      <c r="B11" s="58" t="s">
        <v>141</v>
      </c>
      <c r="C11" s="86">
        <v>41784</v>
      </c>
      <c r="D11" s="86">
        <v>0</v>
      </c>
      <c r="E11" s="86">
        <v>58140</v>
      </c>
      <c r="F11" s="86">
        <v>0</v>
      </c>
      <c r="G11" s="86">
        <v>12269</v>
      </c>
      <c r="H11" s="86">
        <v>465</v>
      </c>
      <c r="I11" s="86">
        <v>0</v>
      </c>
      <c r="J11" s="86">
        <v>10736</v>
      </c>
      <c r="K11" s="86">
        <v>0</v>
      </c>
      <c r="L11" s="86">
        <v>0</v>
      </c>
      <c r="M11" s="86">
        <v>0</v>
      </c>
      <c r="N11" s="86">
        <v>0</v>
      </c>
      <c r="O11" s="87">
        <v>123395</v>
      </c>
      <c r="P11" s="69"/>
      <c r="Q11" s="85">
        <f t="shared" si="0"/>
        <v>3251</v>
      </c>
      <c r="R11" s="86">
        <f t="shared" si="0"/>
        <v>1915</v>
      </c>
      <c r="S11" s="86">
        <f>J$8-J11</f>
        <v>-1268</v>
      </c>
      <c r="T11" s="86">
        <f>S11+R11+Q11</f>
        <v>3898</v>
      </c>
      <c r="U11" s="91">
        <f t="shared" si="1"/>
        <v>0.20947164948453609</v>
      </c>
      <c r="V11" s="91">
        <f t="shared" si="1"/>
        <v>0.80462184873949583</v>
      </c>
      <c r="W11" s="91">
        <f>S11/J$8</f>
        <v>-0.13392479932403886</v>
      </c>
      <c r="X11" s="106">
        <v>0.25540999220774513</v>
      </c>
      <c r="Y11" s="105">
        <f>(X$8-X11)/X$8</f>
        <v>9.0904934724254718E-2</v>
      </c>
      <c r="Z11" s="107">
        <v>10.199999999999999</v>
      </c>
      <c r="AA11" s="105">
        <f>(1/Z$8-1/Z11)/(1/Z$8)</f>
        <v>3.9215686274509574E-2</v>
      </c>
      <c r="AB11" s="120">
        <v>7.609937888198758E-4</v>
      </c>
      <c r="AC11" s="105">
        <f>(AB$8-AB11)/AB$8</f>
        <v>-0.35725553448306435</v>
      </c>
      <c r="AD11" s="92" t="s">
        <v>171</v>
      </c>
      <c r="AE11" s="68">
        <f>AE10</f>
        <v>38.023333333333341</v>
      </c>
      <c r="AF11" s="86">
        <f>T11/AE11</f>
        <v>102.51599894801436</v>
      </c>
      <c r="AG11" s="87">
        <f>AE11*AF11</f>
        <v>3898</v>
      </c>
      <c r="AH11" s="86"/>
      <c r="AI11" s="86"/>
      <c r="AJ11" s="86"/>
      <c r="AK11" s="71"/>
    </row>
  </sheetData>
  <mergeCells count="2">
    <mergeCell ref="C6:O6"/>
    <mergeCell ref="Q7:W7"/>
  </mergeCells>
  <pageMargins left="0.7" right="0.7" top="0.75" bottom="0.75" header="0.3" footer="0.3"/>
  <pageSetup orientation="portrait" horizontalDpi="0" verticalDpi="0" r:id="rId1"/>
  <headerFooter>
    <oddFooter>&amp;L&amp;Z&amp;F &amp;A&amp;C&amp;P&amp;R&amp;D &amp;T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103"/>
  <sheetViews>
    <sheetView tabSelected="1" workbookViewId="0">
      <selection activeCell="D10" sqref="D10"/>
    </sheetView>
  </sheetViews>
  <sheetFormatPr defaultRowHeight="14.4" x14ac:dyDescent="0.3"/>
  <cols>
    <col min="1" max="1" width="3.33203125" customWidth="1"/>
    <col min="2" max="2" width="15.33203125" bestFit="1" customWidth="1"/>
    <col min="3" max="3" width="51.88671875" bestFit="1" customWidth="1"/>
    <col min="4" max="7" width="10.33203125" customWidth="1"/>
    <col min="8" max="8" width="20.109375" customWidth="1"/>
    <col min="9" max="11" width="10.109375" customWidth="1"/>
    <col min="12" max="12" width="21.6640625" customWidth="1"/>
    <col min="13" max="16" width="10.44140625" customWidth="1"/>
    <col min="17" max="17" width="22.44140625" customWidth="1"/>
  </cols>
  <sheetData>
    <row r="1" spans="2:17" ht="15" thickBot="1" x14ac:dyDescent="0.35">
      <c r="D1" s="10"/>
      <c r="E1" s="10"/>
      <c r="F1" s="10"/>
    </row>
    <row r="2" spans="2:17" x14ac:dyDescent="0.3">
      <c r="B2" s="197" t="s">
        <v>82</v>
      </c>
      <c r="C2" s="198" t="s">
        <v>117</v>
      </c>
      <c r="D2" s="199" t="s">
        <v>81</v>
      </c>
      <c r="E2" s="200"/>
      <c r="F2" s="200"/>
      <c r="G2" s="200"/>
      <c r="H2" s="201"/>
      <c r="I2" s="200" t="s">
        <v>79</v>
      </c>
      <c r="J2" s="200"/>
      <c r="K2" s="200"/>
      <c r="L2" s="200"/>
      <c r="M2" s="202" t="s">
        <v>78</v>
      </c>
      <c r="N2" s="203"/>
      <c r="O2" s="203"/>
      <c r="P2" s="203"/>
      <c r="Q2" s="204"/>
    </row>
    <row r="3" spans="2:17" x14ac:dyDescent="0.3">
      <c r="B3" s="187" t="s">
        <v>131</v>
      </c>
      <c r="C3" s="22"/>
      <c r="D3" s="189" t="s">
        <v>118</v>
      </c>
      <c r="E3" s="190"/>
      <c r="F3" s="190"/>
      <c r="G3" s="191"/>
      <c r="H3" s="192" t="s">
        <v>119</v>
      </c>
      <c r="I3" s="190" t="s">
        <v>118</v>
      </c>
      <c r="J3" s="190"/>
      <c r="K3" s="191"/>
      <c r="L3" s="194" t="s">
        <v>119</v>
      </c>
      <c r="M3" s="189" t="s">
        <v>118</v>
      </c>
      <c r="N3" s="190"/>
      <c r="O3" s="190"/>
      <c r="P3" s="191"/>
      <c r="Q3" s="192" t="s">
        <v>119</v>
      </c>
    </row>
    <row r="4" spans="2:17" x14ac:dyDescent="0.3">
      <c r="B4" s="188" t="s">
        <v>121</v>
      </c>
      <c r="C4" s="147"/>
      <c r="D4" s="164" t="s">
        <v>73</v>
      </c>
      <c r="E4" s="23" t="s">
        <v>72</v>
      </c>
      <c r="F4" s="23" t="s">
        <v>71</v>
      </c>
      <c r="G4" s="23" t="s">
        <v>70</v>
      </c>
      <c r="H4" s="193" t="s">
        <v>120</v>
      </c>
      <c r="I4" s="156" t="s">
        <v>73</v>
      </c>
      <c r="J4" s="23" t="s">
        <v>72</v>
      </c>
      <c r="K4" s="23" t="s">
        <v>70</v>
      </c>
      <c r="L4" s="195" t="s">
        <v>120</v>
      </c>
      <c r="M4" s="164" t="s">
        <v>73</v>
      </c>
      <c r="N4" s="23" t="s">
        <v>72</v>
      </c>
      <c r="O4" s="23" t="s">
        <v>71</v>
      </c>
      <c r="P4" s="23" t="s">
        <v>70</v>
      </c>
      <c r="Q4" s="196" t="s">
        <v>120</v>
      </c>
    </row>
    <row r="5" spans="2:17" x14ac:dyDescent="0.3">
      <c r="B5" s="27" t="s">
        <v>88</v>
      </c>
      <c r="C5" s="22" t="s">
        <v>94</v>
      </c>
      <c r="D5" s="164">
        <v>350</v>
      </c>
      <c r="E5" s="23">
        <f>D5</f>
        <v>350</v>
      </c>
      <c r="F5" s="23">
        <f>E5</f>
        <v>350</v>
      </c>
      <c r="G5" s="23">
        <f>F5</f>
        <v>350</v>
      </c>
      <c r="H5" s="36"/>
      <c r="I5" s="156">
        <f>G5</f>
        <v>350</v>
      </c>
      <c r="J5" s="23">
        <f>I5</f>
        <v>350</v>
      </c>
      <c r="K5" s="23">
        <f>J5</f>
        <v>350</v>
      </c>
      <c r="M5" s="164">
        <f>K5</f>
        <v>350</v>
      </c>
      <c r="N5" s="23">
        <f>M5</f>
        <v>350</v>
      </c>
      <c r="O5" s="23">
        <f>N5</f>
        <v>350</v>
      </c>
      <c r="P5" s="23">
        <f>O5</f>
        <v>350</v>
      </c>
      <c r="Q5" s="163"/>
    </row>
    <row r="6" spans="2:17" x14ac:dyDescent="0.3">
      <c r="B6" s="27" t="s">
        <v>87</v>
      </c>
      <c r="C6" s="22" t="s">
        <v>95</v>
      </c>
      <c r="D6" s="165">
        <f>D21*3.413*D5/12</f>
        <v>4.6686995833333328E-2</v>
      </c>
      <c r="E6" s="24">
        <f>E21*3.413*E5/12</f>
        <v>2.7574195833333332E-2</v>
      </c>
      <c r="F6" s="24">
        <f>F21*3.413*F5/12</f>
        <v>3.4841041666666663E-2</v>
      </c>
      <c r="G6" s="24">
        <f>G21*3.413*G5/12</f>
        <v>2.8171470833333333E-2</v>
      </c>
      <c r="H6" s="76"/>
      <c r="I6" s="157">
        <f>I21*3.413*I5/12</f>
        <v>5.2378173333333326E-2</v>
      </c>
      <c r="J6" s="24">
        <f>J21*3.413*J5/12</f>
        <v>4.010275E-2</v>
      </c>
      <c r="K6" s="24">
        <f>K21*3.413*K5/12</f>
        <v>1.6211749999999997E-2</v>
      </c>
      <c r="L6" s="10"/>
      <c r="M6" s="165">
        <f>M21*3.413*M5/12</f>
        <v>5.5813926666666659E-2</v>
      </c>
      <c r="N6" s="24">
        <f>N21*3.413*N5/12</f>
        <v>6.2204200333333327E-2</v>
      </c>
      <c r="O6" s="24">
        <f>O21*3.413*O5/12</f>
        <v>3.3200043686868685E-2</v>
      </c>
      <c r="P6" s="24">
        <f>P21*3.413*P5/12</f>
        <v>7.5753760869565215E-2</v>
      </c>
      <c r="Q6" s="66"/>
    </row>
    <row r="7" spans="2:17" x14ac:dyDescent="0.3">
      <c r="B7" s="27" t="s">
        <v>86</v>
      </c>
      <c r="C7" s="22" t="s">
        <v>95</v>
      </c>
      <c r="D7" s="165">
        <f>D20*3.413</f>
        <v>2.4621540032407716E-2</v>
      </c>
      <c r="E7" s="24">
        <f>E20*3.413</f>
        <v>2.6632372537485443E-2</v>
      </c>
      <c r="F7" s="24">
        <f>F20*3.413</f>
        <v>2.9683820381074717E-2</v>
      </c>
      <c r="G7" s="24">
        <f>G20*3.413</f>
        <v>2.1394565112566034E-2</v>
      </c>
      <c r="H7" s="76"/>
      <c r="I7" s="157">
        <f>I20*3.413</f>
        <v>2.5111809442603109E-2</v>
      </c>
      <c r="J7" s="24">
        <f>J20*3.413</f>
        <v>2.2160706546183094E-2</v>
      </c>
      <c r="K7" s="24">
        <f>K20*3.413</f>
        <v>1.559815748012556E-2</v>
      </c>
      <c r="L7" s="10"/>
      <c r="M7" s="165">
        <f>M20*3.413</f>
        <v>2.7485317872164433E-2</v>
      </c>
      <c r="N7" s="24">
        <f>N20*3.413</f>
        <v>4.2520122015674781E-2</v>
      </c>
      <c r="O7" s="24">
        <f>O20*3.413</f>
        <v>3.4414556372060298E-2</v>
      </c>
      <c r="P7" s="24">
        <f>P20*3.413</f>
        <v>1.4101516771469473E-2</v>
      </c>
      <c r="Q7" s="66"/>
    </row>
    <row r="8" spans="2:17" ht="43.2" x14ac:dyDescent="0.3">
      <c r="B8" s="27" t="s">
        <v>97</v>
      </c>
      <c r="C8" s="148" t="s">
        <v>122</v>
      </c>
      <c r="D8" s="165">
        <v>0.03</v>
      </c>
      <c r="E8" s="24">
        <f>D8</f>
        <v>0.03</v>
      </c>
      <c r="F8" s="24">
        <f t="shared" ref="F8:G8" si="0">E8</f>
        <v>0.03</v>
      </c>
      <c r="G8" s="24">
        <f t="shared" si="0"/>
        <v>0.03</v>
      </c>
      <c r="H8" s="76"/>
      <c r="I8" s="157">
        <v>0.02</v>
      </c>
      <c r="J8" s="24">
        <v>0.02</v>
      </c>
      <c r="K8" s="24">
        <v>0.02</v>
      </c>
      <c r="L8" s="10"/>
      <c r="M8" s="165">
        <v>2.5000000000000001E-2</v>
      </c>
      <c r="N8" s="24">
        <v>2.5000000000000001E-2</v>
      </c>
      <c r="O8" s="24">
        <v>2.5000000000000001E-2</v>
      </c>
      <c r="P8" s="24">
        <v>2.5000000000000001E-2</v>
      </c>
      <c r="Q8" s="66"/>
    </row>
    <row r="9" spans="2:17" ht="28.8" x14ac:dyDescent="0.3">
      <c r="B9" s="27" t="s">
        <v>96</v>
      </c>
      <c r="C9" s="148" t="s">
        <v>98</v>
      </c>
      <c r="D9" s="165">
        <f>(3.413*(1-D8))/D15-D8-D7</f>
        <v>0.24634300542213769</v>
      </c>
      <c r="E9" s="24">
        <f>(3.413*(1-E8))/E15-E8-E7</f>
        <v>0.21472910287235064</v>
      </c>
      <c r="F9" s="24">
        <f>(3.413*(1-F8))/F15-F8-F7</f>
        <v>0.21620034628559193</v>
      </c>
      <c r="G9" s="24">
        <f>(3.413*(1-G8))/G15-G8-G7</f>
        <v>0.20724684113743388</v>
      </c>
      <c r="H9" s="76"/>
      <c r="I9" s="157">
        <f>(3.413*(1-I8))/I15-I8-I7</f>
        <v>0.26458633870554499</v>
      </c>
      <c r="J9" s="24">
        <f>(3.413*(1-J8))/J15-J8-J7</f>
        <v>0.23199830984725953</v>
      </c>
      <c r="K9" s="24">
        <f>(3.413*(1-K8))/K15-K8-K7</f>
        <v>0.24313017585320773</v>
      </c>
      <c r="L9" s="10"/>
      <c r="M9" s="165">
        <f>(3.413*(1-M8))/M15-M8-M7</f>
        <v>0.28707335559722325</v>
      </c>
      <c r="N9" s="24">
        <f>(3.413*(1-N8))/N15-N8-N7</f>
        <v>0.26524737798432518</v>
      </c>
      <c r="O9" s="24">
        <f>(3.413*(1-O8))/O15-O8-O7</f>
        <v>0.26366068634638623</v>
      </c>
      <c r="P9" s="24">
        <f>(3.413*(1-P8))/P15-P8-P7</f>
        <v>0.287141130287354</v>
      </c>
      <c r="Q9" s="66"/>
    </row>
    <row r="10" spans="2:17" x14ac:dyDescent="0.3">
      <c r="B10" s="27" t="s">
        <v>84</v>
      </c>
      <c r="C10" s="22" t="s">
        <v>85</v>
      </c>
      <c r="D10" s="165"/>
      <c r="E10" s="26">
        <f>E9/D9</f>
        <v>0.87166713950082364</v>
      </c>
      <c r="F10" s="26">
        <f>F9/D9</f>
        <v>0.8776394763679497</v>
      </c>
      <c r="G10" s="26">
        <f>G9/D9</f>
        <v>0.84129379189107512</v>
      </c>
      <c r="H10" s="90"/>
      <c r="I10" s="157"/>
      <c r="J10" s="26">
        <f>J9/I9</f>
        <v>0.87683404586299407</v>
      </c>
      <c r="K10" s="26">
        <f>K9/I9</f>
        <v>0.91890676231694801</v>
      </c>
      <c r="L10" s="16"/>
      <c r="M10" s="180"/>
      <c r="N10" s="26">
        <f>N9/M9</f>
        <v>0.92397073017281028</v>
      </c>
      <c r="O10" s="26">
        <f>O9/M9</f>
        <v>0.91844360058379626</v>
      </c>
      <c r="P10" s="26">
        <f>P9/M9</f>
        <v>1.0002360884032229</v>
      </c>
      <c r="Q10" s="66"/>
    </row>
    <row r="11" spans="2:17" x14ac:dyDescent="0.3">
      <c r="B11" s="27" t="s">
        <v>84</v>
      </c>
      <c r="C11" s="22" t="s">
        <v>83</v>
      </c>
      <c r="D11" s="164"/>
      <c r="E11" s="26">
        <f>E18/D18</f>
        <v>0.94707742956168195</v>
      </c>
      <c r="F11" s="26">
        <f>F18/D18</f>
        <v>0.83863968878950856</v>
      </c>
      <c r="G11" s="26">
        <f>G18/D18</f>
        <v>0.87814140485318604</v>
      </c>
      <c r="H11" s="90"/>
      <c r="I11" s="156"/>
      <c r="J11" s="26">
        <f>J18/I18</f>
        <v>0.97501716065868604</v>
      </c>
      <c r="K11" s="26">
        <f>K18/I18</f>
        <v>0.95746010764212386</v>
      </c>
      <c r="L11" s="16"/>
      <c r="M11" s="180"/>
      <c r="N11" s="26">
        <f>N18/M18</f>
        <v>0.87313799220495614</v>
      </c>
      <c r="O11" s="26">
        <f>O18/M18</f>
        <v>0.90158052385305865</v>
      </c>
      <c r="P11" s="26">
        <f>P18/M18</f>
        <v>0.90909506527574524</v>
      </c>
      <c r="Q11" s="66"/>
    </row>
    <row r="12" spans="2:17" x14ac:dyDescent="0.3">
      <c r="B12" s="27" t="s">
        <v>77</v>
      </c>
      <c r="C12" s="149"/>
      <c r="D12" s="166" t="s">
        <v>75</v>
      </c>
      <c r="E12" s="146" t="s">
        <v>75</v>
      </c>
      <c r="F12" s="146" t="s">
        <v>76</v>
      </c>
      <c r="G12" s="146" t="s">
        <v>76</v>
      </c>
      <c r="H12" s="36"/>
      <c r="I12" s="158" t="s">
        <v>75</v>
      </c>
      <c r="J12" s="146" t="s">
        <v>75</v>
      </c>
      <c r="K12" s="146" t="s">
        <v>76</v>
      </c>
      <c r="L12" s="3"/>
      <c r="M12" s="166" t="s">
        <v>75</v>
      </c>
      <c r="N12" s="146" t="s">
        <v>75</v>
      </c>
      <c r="O12" s="146" t="s">
        <v>75</v>
      </c>
      <c r="P12" s="146" t="s">
        <v>75</v>
      </c>
      <c r="Q12" s="181"/>
    </row>
    <row r="13" spans="2:17" x14ac:dyDescent="0.3">
      <c r="B13" s="27" t="s">
        <v>111</v>
      </c>
      <c r="C13" s="149"/>
      <c r="D13" s="164"/>
      <c r="E13" s="23">
        <v>12</v>
      </c>
      <c r="F13" s="23">
        <v>12</v>
      </c>
      <c r="G13" s="23">
        <v>12</v>
      </c>
      <c r="H13" s="167"/>
      <c r="I13" s="156"/>
      <c r="J13" s="23">
        <v>12</v>
      </c>
      <c r="K13" s="23">
        <v>12</v>
      </c>
      <c r="L13" s="7"/>
      <c r="M13" s="164"/>
      <c r="N13" s="23">
        <v>10.199999999999999</v>
      </c>
      <c r="O13" s="23">
        <v>10.199999999999999</v>
      </c>
      <c r="P13" s="23">
        <v>10.199999999999999</v>
      </c>
      <c r="Q13" s="181"/>
    </row>
    <row r="14" spans="2:17" x14ac:dyDescent="0.3">
      <c r="B14" s="27" t="s">
        <v>113</v>
      </c>
      <c r="C14" s="149"/>
      <c r="D14" s="164"/>
      <c r="E14" s="23">
        <v>14</v>
      </c>
      <c r="F14" s="23">
        <v>16</v>
      </c>
      <c r="G14" s="23">
        <v>18</v>
      </c>
      <c r="H14" s="168" t="s">
        <v>114</v>
      </c>
      <c r="I14" s="156"/>
      <c r="J14" s="23">
        <v>14</v>
      </c>
      <c r="K14" s="23">
        <v>17.5</v>
      </c>
      <c r="L14" s="151" t="s">
        <v>115</v>
      </c>
      <c r="M14" s="164"/>
      <c r="N14" s="23">
        <v>12.3</v>
      </c>
      <c r="O14" s="23">
        <v>13</v>
      </c>
      <c r="P14" s="23">
        <v>14.1</v>
      </c>
      <c r="Q14" s="168" t="s">
        <v>116</v>
      </c>
    </row>
    <row r="15" spans="2:17" x14ac:dyDescent="0.3">
      <c r="B15" s="27" t="s">
        <v>110</v>
      </c>
      <c r="C15" s="149"/>
      <c r="D15" s="164">
        <v>11</v>
      </c>
      <c r="E15" s="28">
        <v>12.2</v>
      </c>
      <c r="F15" s="23">
        <v>12</v>
      </c>
      <c r="G15" s="28">
        <v>12.8</v>
      </c>
      <c r="H15" s="169" t="s">
        <v>101</v>
      </c>
      <c r="I15" s="156">
        <v>10.8</v>
      </c>
      <c r="J15" s="28">
        <v>12.2</v>
      </c>
      <c r="K15" s="23">
        <v>12</v>
      </c>
      <c r="L15" s="22" t="s">
        <v>104</v>
      </c>
      <c r="M15" s="182">
        <v>9.8000000000000007</v>
      </c>
      <c r="N15" s="33">
        <v>10</v>
      </c>
      <c r="O15" s="34">
        <v>10.3</v>
      </c>
      <c r="P15" s="23">
        <v>10.199999999999999</v>
      </c>
      <c r="Q15" s="169" t="s">
        <v>108</v>
      </c>
    </row>
    <row r="16" spans="2:17" x14ac:dyDescent="0.3">
      <c r="B16" s="27" t="s">
        <v>112</v>
      </c>
      <c r="C16" s="150" t="s">
        <v>100</v>
      </c>
      <c r="D16" s="170">
        <v>12.2</v>
      </c>
      <c r="E16" s="23">
        <v>14</v>
      </c>
      <c r="F16" s="23">
        <v>16</v>
      </c>
      <c r="G16" s="23">
        <v>19</v>
      </c>
      <c r="H16" s="169" t="s">
        <v>102</v>
      </c>
      <c r="I16" s="156">
        <v>12.2</v>
      </c>
      <c r="J16" s="23">
        <v>14</v>
      </c>
      <c r="K16" s="23">
        <v>18</v>
      </c>
      <c r="L16" s="22" t="s">
        <v>105</v>
      </c>
      <c r="M16" s="164">
        <v>11.4</v>
      </c>
      <c r="N16" s="23">
        <v>12.3</v>
      </c>
      <c r="O16" s="23">
        <v>13.1</v>
      </c>
      <c r="P16" s="23">
        <v>14.1</v>
      </c>
      <c r="Q16" s="169" t="s">
        <v>107</v>
      </c>
    </row>
    <row r="17" spans="2:17" x14ac:dyDescent="0.3">
      <c r="B17" s="27"/>
      <c r="C17" s="149"/>
      <c r="D17" s="164"/>
      <c r="E17" s="23"/>
      <c r="F17" s="23"/>
      <c r="G17" s="23"/>
      <c r="H17" s="36"/>
      <c r="I17" s="156"/>
      <c r="J17" s="23"/>
      <c r="K17" s="23"/>
      <c r="L17" s="22"/>
      <c r="M17" s="164"/>
      <c r="N17" s="23"/>
      <c r="O17" s="23"/>
      <c r="P17" s="23"/>
      <c r="Q17" s="169"/>
    </row>
    <row r="18" spans="2:17" x14ac:dyDescent="0.3">
      <c r="B18" s="27" t="s">
        <v>66</v>
      </c>
      <c r="C18" s="149" t="s">
        <v>65</v>
      </c>
      <c r="D18" s="165">
        <v>0.24110679008235109</v>
      </c>
      <c r="E18" s="24">
        <v>0.22834679900106108</v>
      </c>
      <c r="F18" s="24">
        <v>0.20220172339970027</v>
      </c>
      <c r="G18" s="24">
        <v>0.211725855362558</v>
      </c>
      <c r="H18" s="171" t="s">
        <v>103</v>
      </c>
      <c r="I18" s="157">
        <v>0.23985309366963264</v>
      </c>
      <c r="J18" s="24">
        <v>0.23386088236496708</v>
      </c>
      <c r="K18" s="24">
        <v>0.22964976888322289</v>
      </c>
      <c r="L18" s="152" t="s">
        <v>106</v>
      </c>
      <c r="M18" s="165">
        <v>0.28094970698171656</v>
      </c>
      <c r="N18" s="24">
        <v>0.24530786306458674</v>
      </c>
      <c r="O18" s="24">
        <v>0.25329878399693934</v>
      </c>
      <c r="P18" s="24">
        <v>0.25540999220774513</v>
      </c>
      <c r="Q18" s="183" t="s">
        <v>109</v>
      </c>
    </row>
    <row r="19" spans="2:17" x14ac:dyDescent="0.3">
      <c r="B19" s="27" t="s">
        <v>64</v>
      </c>
      <c r="C19" s="149" t="s">
        <v>99</v>
      </c>
      <c r="D19" s="172">
        <v>9.1560000000000002E-2</v>
      </c>
      <c r="E19" s="29">
        <v>4.7030000000000002E-2</v>
      </c>
      <c r="F19" s="29">
        <v>0.11236500000000001</v>
      </c>
      <c r="G19" s="30">
        <v>1.1841000000000001E-2</v>
      </c>
      <c r="H19" s="173">
        <v>0.114</v>
      </c>
      <c r="I19" s="159">
        <v>0.21596000000000001</v>
      </c>
      <c r="J19" s="29">
        <v>9.0480000000000005E-2</v>
      </c>
      <c r="K19" s="29">
        <v>5.79E-2</v>
      </c>
      <c r="L19" s="153">
        <v>9.9000000000000005E-2</v>
      </c>
      <c r="M19" s="172">
        <v>0.10353</v>
      </c>
      <c r="N19" s="29">
        <v>5.2920000000000002E-2</v>
      </c>
      <c r="O19" s="29">
        <v>0.14429</v>
      </c>
      <c r="P19" s="29">
        <v>0.12099</v>
      </c>
      <c r="Q19" s="184">
        <v>0.123</v>
      </c>
    </row>
    <row r="20" spans="2:17" x14ac:dyDescent="0.3">
      <c r="B20" s="27" t="s">
        <v>63</v>
      </c>
      <c r="C20" s="149" t="s">
        <v>62</v>
      </c>
      <c r="D20" s="174">
        <v>7.2140463030787331E-3</v>
      </c>
      <c r="E20" s="31">
        <v>7.8032149245489141E-3</v>
      </c>
      <c r="F20" s="31">
        <v>8.6972810961250275E-3</v>
      </c>
      <c r="G20" s="31">
        <v>6.2685511610213991E-3</v>
      </c>
      <c r="H20" s="175">
        <v>0</v>
      </c>
      <c r="I20" s="160">
        <v>7.3576939474371845E-3</v>
      </c>
      <c r="J20" s="31">
        <v>6.4930285807744204E-3</v>
      </c>
      <c r="K20" s="31">
        <v>4.5702190097057019E-3</v>
      </c>
      <c r="L20" s="154">
        <v>0</v>
      </c>
      <c r="M20" s="174">
        <v>8.053125658413254E-3</v>
      </c>
      <c r="N20" s="31">
        <v>1.2458283626040078E-2</v>
      </c>
      <c r="O20" s="31">
        <v>1.0083374266645267E-2</v>
      </c>
      <c r="P20" s="31">
        <v>4.1317072286754979E-3</v>
      </c>
      <c r="Q20" s="185">
        <v>0</v>
      </c>
    </row>
    <row r="21" spans="2:17" x14ac:dyDescent="0.3">
      <c r="B21" s="27" t="s">
        <v>61</v>
      </c>
      <c r="C21" s="149" t="s">
        <v>60</v>
      </c>
      <c r="D21" s="176">
        <v>4.6900000000000002E-4</v>
      </c>
      <c r="E21" s="32">
        <v>2.7700000000000001E-4</v>
      </c>
      <c r="F21" s="32">
        <v>3.5E-4</v>
      </c>
      <c r="G21" s="32">
        <v>2.8299999999999999E-4</v>
      </c>
      <c r="H21" s="177">
        <v>4.0000000000000002E-4</v>
      </c>
      <c r="I21" s="161">
        <v>5.2617142857142854E-4</v>
      </c>
      <c r="J21" s="32">
        <v>4.0285714285714285E-4</v>
      </c>
      <c r="K21" s="32">
        <v>1.6285714285714284E-4</v>
      </c>
      <c r="L21" s="155">
        <v>4.0999999999999999E-4</v>
      </c>
      <c r="M21" s="176">
        <v>5.6068571428571424E-4</v>
      </c>
      <c r="N21" s="32">
        <v>6.2487999999999997E-4</v>
      </c>
      <c r="O21" s="32">
        <v>3.3351515151515155E-4</v>
      </c>
      <c r="P21" s="32">
        <v>7.609937888198758E-4</v>
      </c>
      <c r="Q21" s="168">
        <v>0.61</v>
      </c>
    </row>
    <row r="22" spans="2:17" x14ac:dyDescent="0.3">
      <c r="B22" s="27"/>
      <c r="C22" s="149"/>
      <c r="D22" s="176"/>
      <c r="E22" s="26">
        <f>E21/$D$21</f>
        <v>0.59061833688699361</v>
      </c>
      <c r="F22" s="26">
        <f>F21/$D$21</f>
        <v>0.74626865671641784</v>
      </c>
      <c r="G22" s="26">
        <f>G21/$D$21</f>
        <v>0.60341151385927505</v>
      </c>
      <c r="H22" s="178"/>
      <c r="I22" s="161"/>
      <c r="J22" s="26">
        <f>J21/$I$21</f>
        <v>0.7656385751520417</v>
      </c>
      <c r="K22" s="26">
        <f>K21/$I$21</f>
        <v>0.30951346655082534</v>
      </c>
      <c r="L22" s="8"/>
      <c r="M22" s="176"/>
      <c r="N22" s="26">
        <f>N21/$M$21</f>
        <v>1.1144924582144313</v>
      </c>
      <c r="O22" s="26">
        <f>O21/$M$21</f>
        <v>0.59483440190737391</v>
      </c>
      <c r="P22" s="26">
        <f>P21/$M$21</f>
        <v>1.3572555344830644</v>
      </c>
      <c r="Q22" s="181"/>
    </row>
    <row r="23" spans="2:17" x14ac:dyDescent="0.3">
      <c r="B23" s="27" t="s">
        <v>59</v>
      </c>
      <c r="C23" s="149"/>
      <c r="D23" s="164">
        <v>0.67</v>
      </c>
      <c r="E23" s="23">
        <v>0.66</v>
      </c>
      <c r="F23" s="23">
        <v>0.67</v>
      </c>
      <c r="G23" s="23">
        <v>0.67</v>
      </c>
      <c r="H23" s="36"/>
      <c r="I23" s="156">
        <v>0.67</v>
      </c>
      <c r="J23" s="23">
        <v>0.66</v>
      </c>
      <c r="K23" s="23">
        <v>0.43</v>
      </c>
      <c r="L23" s="3"/>
      <c r="M23" s="164">
        <v>0.66</v>
      </c>
      <c r="N23" s="23">
        <v>0.66</v>
      </c>
      <c r="O23" s="23">
        <v>0.66</v>
      </c>
      <c r="P23" s="23">
        <v>0.6</v>
      </c>
      <c r="Q23" s="66"/>
    </row>
    <row r="24" spans="2:17" x14ac:dyDescent="0.3">
      <c r="B24" s="27" t="s">
        <v>58</v>
      </c>
      <c r="C24" s="149"/>
      <c r="D24" s="164">
        <v>0.67</v>
      </c>
      <c r="E24" s="23">
        <v>0.66</v>
      </c>
      <c r="F24" s="23">
        <v>0.67</v>
      </c>
      <c r="G24" s="23">
        <v>0.67</v>
      </c>
      <c r="H24" s="36"/>
      <c r="I24" s="156">
        <v>0.67</v>
      </c>
      <c r="J24" s="23">
        <v>0.66</v>
      </c>
      <c r="K24" s="23">
        <v>0.43</v>
      </c>
      <c r="L24" s="3"/>
      <c r="M24" s="164">
        <v>0.66</v>
      </c>
      <c r="N24" s="23">
        <v>0.66</v>
      </c>
      <c r="O24" s="23">
        <v>0.66</v>
      </c>
      <c r="P24" s="23">
        <v>0.6</v>
      </c>
      <c r="Q24" s="66"/>
    </row>
    <row r="25" spans="2:17" x14ac:dyDescent="0.3">
      <c r="B25" s="27" t="s">
        <v>57</v>
      </c>
      <c r="C25" s="149"/>
      <c r="D25" s="164">
        <v>0.5</v>
      </c>
      <c r="E25" s="23">
        <v>0.66</v>
      </c>
      <c r="F25" s="23">
        <v>0.5</v>
      </c>
      <c r="G25" s="23">
        <v>0.4</v>
      </c>
      <c r="H25" s="36"/>
      <c r="I25" s="156">
        <v>0.5</v>
      </c>
      <c r="J25" s="23">
        <v>0.5</v>
      </c>
      <c r="K25" s="23">
        <v>0.4</v>
      </c>
      <c r="L25" s="3"/>
      <c r="M25" s="164">
        <v>0.498</v>
      </c>
      <c r="N25" s="23">
        <v>0.27100000000000002</v>
      </c>
      <c r="O25" s="23">
        <v>0.28499999999999998</v>
      </c>
      <c r="P25" s="23">
        <v>0.50700000000000001</v>
      </c>
      <c r="Q25" s="66"/>
    </row>
    <row r="26" spans="2:17" x14ac:dyDescent="0.3">
      <c r="B26" s="27" t="s">
        <v>56</v>
      </c>
      <c r="C26" s="149"/>
      <c r="D26" s="164">
        <v>0.66</v>
      </c>
      <c r="E26" s="29">
        <v>0.66</v>
      </c>
      <c r="F26" s="29">
        <v>0.66</v>
      </c>
      <c r="G26" s="29">
        <v>0.66</v>
      </c>
      <c r="H26" s="179"/>
      <c r="I26" s="162">
        <v>0.66</v>
      </c>
      <c r="J26" s="29">
        <v>0.66</v>
      </c>
      <c r="K26" s="29">
        <v>0.66</v>
      </c>
      <c r="L26" s="6"/>
      <c r="M26" s="172">
        <v>0.66</v>
      </c>
      <c r="N26" s="29">
        <v>0.66</v>
      </c>
      <c r="O26" s="29">
        <v>0.66</v>
      </c>
      <c r="P26" s="29">
        <v>0.66</v>
      </c>
      <c r="Q26" s="66"/>
    </row>
    <row r="27" spans="2:17" x14ac:dyDescent="0.3">
      <c r="B27" s="27" t="s">
        <v>55</v>
      </c>
      <c r="C27" s="149"/>
      <c r="D27" s="164">
        <v>0</v>
      </c>
      <c r="E27" s="23">
        <v>0</v>
      </c>
      <c r="F27" s="23">
        <v>0</v>
      </c>
      <c r="G27" s="23">
        <v>0</v>
      </c>
      <c r="H27" s="36"/>
      <c r="I27" s="156">
        <v>0</v>
      </c>
      <c r="J27" s="23">
        <v>0</v>
      </c>
      <c r="K27" s="23">
        <v>0</v>
      </c>
      <c r="L27" s="3"/>
      <c r="M27" s="164">
        <v>0</v>
      </c>
      <c r="N27" s="23">
        <v>0</v>
      </c>
      <c r="O27" s="23">
        <v>0</v>
      </c>
      <c r="P27" s="23">
        <v>0</v>
      </c>
      <c r="Q27" s="66"/>
    </row>
    <row r="28" spans="2:17" x14ac:dyDescent="0.3">
      <c r="B28" s="27" t="s">
        <v>54</v>
      </c>
      <c r="C28" s="149"/>
      <c r="D28" s="164">
        <v>2</v>
      </c>
      <c r="E28" s="23">
        <v>2</v>
      </c>
      <c r="F28" s="23">
        <v>2</v>
      </c>
      <c r="G28" s="23">
        <v>2</v>
      </c>
      <c r="H28" s="36"/>
      <c r="I28" s="156">
        <v>2</v>
      </c>
      <c r="J28" s="23">
        <v>2</v>
      </c>
      <c r="K28" s="23">
        <v>2</v>
      </c>
      <c r="L28" s="3"/>
      <c r="M28" s="164">
        <v>2</v>
      </c>
      <c r="N28" s="23">
        <v>2</v>
      </c>
      <c r="O28" s="23">
        <v>2</v>
      </c>
      <c r="P28" s="23">
        <v>2</v>
      </c>
      <c r="Q28" s="66"/>
    </row>
    <row r="29" spans="2:17" x14ac:dyDescent="0.3">
      <c r="B29" s="27" t="s">
        <v>53</v>
      </c>
      <c r="C29" s="149"/>
      <c r="D29" s="164">
        <v>1.827804</v>
      </c>
      <c r="E29" s="23">
        <v>2.0979049999999999</v>
      </c>
      <c r="F29" s="23">
        <v>1.9465520000000001</v>
      </c>
      <c r="G29" s="23">
        <v>2.451171</v>
      </c>
      <c r="H29" s="36"/>
      <c r="I29" s="156">
        <v>0.79610119999999995</v>
      </c>
      <c r="J29" s="23">
        <v>1.5672600000000001</v>
      </c>
      <c r="K29" s="23">
        <v>2.1392549999999999</v>
      </c>
      <c r="L29" s="3"/>
      <c r="M29" s="164">
        <v>0.35973810000000001</v>
      </c>
      <c r="N29" s="23">
        <v>1.2441530000000001</v>
      </c>
      <c r="O29" s="23">
        <v>1.182882</v>
      </c>
      <c r="P29" s="23">
        <v>1.9898670000000001</v>
      </c>
      <c r="Q29" s="66"/>
    </row>
    <row r="30" spans="2:17" x14ac:dyDescent="0.3">
      <c r="B30" s="27" t="s">
        <v>52</v>
      </c>
      <c r="C30" s="149"/>
      <c r="D30" s="164">
        <v>-3.5146539999999997E-2</v>
      </c>
      <c r="E30" s="23">
        <v>-4.628293E-2</v>
      </c>
      <c r="F30" s="23">
        <v>-4.1064509999999999E-2</v>
      </c>
      <c r="G30" s="23">
        <v>-5.3891670000000003E-2</v>
      </c>
      <c r="H30" s="36"/>
      <c r="I30" s="156">
        <v>-1.0348889999999999E-2</v>
      </c>
      <c r="J30" s="23">
        <v>-3.2584389999999998E-2</v>
      </c>
      <c r="K30" s="23">
        <v>-4.719404E-2</v>
      </c>
      <c r="L30" s="3"/>
      <c r="M30" s="164">
        <v>4.3726499999999996E-3</v>
      </c>
      <c r="N30" s="23">
        <v>-2.3336539999999999E-2</v>
      </c>
      <c r="O30" s="23">
        <v>-1.898534E-2</v>
      </c>
      <c r="P30" s="23">
        <v>-4.2738070000000003E-2</v>
      </c>
      <c r="Q30" s="66"/>
    </row>
    <row r="31" spans="2:17" x14ac:dyDescent="0.3">
      <c r="B31" s="27" t="s">
        <v>51</v>
      </c>
      <c r="C31" s="149"/>
      <c r="D31" s="164">
        <v>3.7059540000000001E-4</v>
      </c>
      <c r="E31" s="23">
        <v>5.2814859999999997E-4</v>
      </c>
      <c r="F31" s="23">
        <v>4.8837200000000005E-4</v>
      </c>
      <c r="G31" s="23">
        <v>6.211605E-4</v>
      </c>
      <c r="H31" s="36"/>
      <c r="I31" s="156">
        <v>1.2704599999999999E-4</v>
      </c>
      <c r="J31" s="23">
        <v>4.2737530000000001E-4</v>
      </c>
      <c r="K31" s="23">
        <v>5.264868E-4</v>
      </c>
      <c r="L31" s="3"/>
      <c r="M31" s="164">
        <v>1.144982E-4</v>
      </c>
      <c r="N31" s="23">
        <v>3.6142200000000002E-4</v>
      </c>
      <c r="O31" s="23">
        <v>2.7840539999999999E-4</v>
      </c>
      <c r="P31" s="23">
        <v>5.0981479999999998E-4</v>
      </c>
      <c r="Q31" s="66"/>
    </row>
    <row r="32" spans="2:17" x14ac:dyDescent="0.3">
      <c r="B32" s="27" t="s">
        <v>50</v>
      </c>
      <c r="C32" s="149"/>
      <c r="D32" s="164">
        <v>3.135629E-3</v>
      </c>
      <c r="E32" s="23">
        <v>5.0354019999999996E-3</v>
      </c>
      <c r="F32" s="23">
        <v>4.5740800000000003E-3</v>
      </c>
      <c r="G32" s="23">
        <v>3.8224520000000001E-3</v>
      </c>
      <c r="H32" s="36"/>
      <c r="I32" s="156">
        <v>6.4174710000000001E-3</v>
      </c>
      <c r="J32" s="23">
        <v>5.3510720000000001E-3</v>
      </c>
      <c r="K32" s="23">
        <v>3.9791009999999996E-3</v>
      </c>
      <c r="L32" s="3"/>
      <c r="M32" s="164">
        <v>3.6847519999999999E-3</v>
      </c>
      <c r="N32" s="23">
        <v>3.2080120000000001E-3</v>
      </c>
      <c r="O32" s="23">
        <v>2.458858E-3</v>
      </c>
      <c r="P32" s="23">
        <v>3.646828E-3</v>
      </c>
      <c r="Q32" s="66"/>
    </row>
    <row r="33" spans="2:17" x14ac:dyDescent="0.3">
      <c r="B33" s="27" t="s">
        <v>49</v>
      </c>
      <c r="C33" s="149"/>
      <c r="D33" s="164">
        <v>-3.3738970000000001E-5</v>
      </c>
      <c r="E33" s="23">
        <v>-1.385769E-5</v>
      </c>
      <c r="F33" s="23">
        <v>-1.344768E-5</v>
      </c>
      <c r="G33" s="23">
        <v>-1.376501E-5</v>
      </c>
      <c r="H33" s="36"/>
      <c r="I33" s="156">
        <v>-6.9229579999999997E-5</v>
      </c>
      <c r="J33" s="23">
        <v>-1.54316E-5</v>
      </c>
      <c r="K33" s="23">
        <v>-1.7252450000000001E-5</v>
      </c>
      <c r="L33" s="3"/>
      <c r="M33" s="164">
        <v>-1.7347370000000001E-5</v>
      </c>
      <c r="N33" s="23">
        <v>-1.6563050000000001E-5</v>
      </c>
      <c r="O33" s="23">
        <v>-2.1545630000000001E-5</v>
      </c>
      <c r="P33" s="23">
        <v>-1.4924E-5</v>
      </c>
      <c r="Q33" s="66"/>
    </row>
    <row r="34" spans="2:17" x14ac:dyDescent="0.3">
      <c r="B34" s="27" t="s">
        <v>48</v>
      </c>
      <c r="C34" s="149"/>
      <c r="D34" s="164">
        <v>-2.0486160000000001E-5</v>
      </c>
      <c r="E34" s="23">
        <v>-1.134989E-4</v>
      </c>
      <c r="F34" s="23">
        <v>-1.105103E-4</v>
      </c>
      <c r="G34" s="23">
        <v>-1.363127E-4</v>
      </c>
      <c r="H34" s="36"/>
      <c r="I34" s="156">
        <v>5.3187119999999999E-5</v>
      </c>
      <c r="J34" s="23">
        <v>-1.06221E-4</v>
      </c>
      <c r="K34" s="23">
        <v>-8.85727E-5</v>
      </c>
      <c r="L34" s="3"/>
      <c r="M34" s="164">
        <v>-5.7195479999999997E-5</v>
      </c>
      <c r="N34" s="23">
        <v>-7.3082059999999993E-5</v>
      </c>
      <c r="O34" s="23">
        <v>-3.250449E-5</v>
      </c>
      <c r="P34" s="23">
        <v>-9.9018469999999999E-5</v>
      </c>
      <c r="Q34" s="66"/>
    </row>
    <row r="35" spans="2:17" x14ac:dyDescent="0.3">
      <c r="B35" s="27" t="s">
        <v>47</v>
      </c>
      <c r="C35" s="149"/>
      <c r="D35" s="164">
        <v>0</v>
      </c>
      <c r="E35" s="23">
        <v>0</v>
      </c>
      <c r="F35" s="23">
        <v>0</v>
      </c>
      <c r="G35" s="23">
        <v>0</v>
      </c>
      <c r="H35" s="36"/>
      <c r="I35" s="156">
        <v>0</v>
      </c>
      <c r="J35" s="23">
        <v>0</v>
      </c>
      <c r="K35" s="23">
        <v>0</v>
      </c>
      <c r="L35" s="3"/>
      <c r="M35" s="164">
        <v>0</v>
      </c>
      <c r="N35" s="23">
        <v>0</v>
      </c>
      <c r="O35" s="23">
        <v>0</v>
      </c>
      <c r="P35" s="23">
        <v>0</v>
      </c>
      <c r="Q35" s="66"/>
    </row>
    <row r="36" spans="2:17" x14ac:dyDescent="0.3">
      <c r="B36" s="27" t="s">
        <v>46</v>
      </c>
      <c r="C36" s="149"/>
      <c r="D36" s="164">
        <v>2</v>
      </c>
      <c r="E36" s="23">
        <v>2</v>
      </c>
      <c r="F36" s="23">
        <v>2</v>
      </c>
      <c r="G36" s="23">
        <v>2</v>
      </c>
      <c r="H36" s="36"/>
      <c r="I36" s="156">
        <v>2</v>
      </c>
      <c r="J36" s="23">
        <v>2</v>
      </c>
      <c r="K36" s="23">
        <v>2</v>
      </c>
      <c r="L36" s="3"/>
      <c r="M36" s="164">
        <v>2</v>
      </c>
      <c r="N36" s="23">
        <v>2</v>
      </c>
      <c r="O36" s="23">
        <v>2</v>
      </c>
      <c r="P36" s="23">
        <v>2</v>
      </c>
      <c r="Q36" s="66"/>
    </row>
    <row r="37" spans="2:17" x14ac:dyDescent="0.3">
      <c r="B37" s="27" t="s">
        <v>45</v>
      </c>
      <c r="C37" s="149"/>
      <c r="D37" s="164">
        <v>-0.9972955</v>
      </c>
      <c r="E37" s="23">
        <v>-1.053677</v>
      </c>
      <c r="F37" s="23">
        <v>-0.94784869999999999</v>
      </c>
      <c r="G37" s="23">
        <v>-0.82778169999999995</v>
      </c>
      <c r="H37" s="36"/>
      <c r="I37" s="156">
        <v>8.4064150000000004E-2</v>
      </c>
      <c r="J37" s="23">
        <v>-0.37934889999999999</v>
      </c>
      <c r="K37" s="23">
        <v>3.0264579999999999E-2</v>
      </c>
      <c r="L37" s="3"/>
      <c r="M37" s="164">
        <v>0.66993550000000002</v>
      </c>
      <c r="N37" s="23">
        <v>0.69816670000000003</v>
      </c>
      <c r="O37" s="23">
        <v>-0.14712069999999999</v>
      </c>
      <c r="P37" s="23">
        <v>0.60637890000000005</v>
      </c>
      <c r="Q37" s="66"/>
    </row>
    <row r="38" spans="2:17" x14ac:dyDescent="0.3">
      <c r="B38" s="27" t="s">
        <v>44</v>
      </c>
      <c r="C38" s="149"/>
      <c r="D38" s="164">
        <v>0.1051786</v>
      </c>
      <c r="E38" s="23">
        <v>0.10761039999999999</v>
      </c>
      <c r="F38" s="23">
        <v>0.1057539</v>
      </c>
      <c r="G38" s="23">
        <v>0.1120261</v>
      </c>
      <c r="H38" s="36"/>
      <c r="I38" s="156">
        <v>6.5778379999999997E-2</v>
      </c>
      <c r="J38" s="23">
        <v>8.844101E-2</v>
      </c>
      <c r="K38" s="23">
        <v>7.7634850000000005E-2</v>
      </c>
      <c r="L38" s="3"/>
      <c r="M38" s="164">
        <v>5.341518E-2</v>
      </c>
      <c r="N38" s="23">
        <v>6.0927719999999998E-2</v>
      </c>
      <c r="O38" s="23">
        <v>8.6436799999999994E-2</v>
      </c>
      <c r="P38" s="23">
        <v>6.378702E-2</v>
      </c>
      <c r="Q38" s="66"/>
    </row>
    <row r="39" spans="2:17" x14ac:dyDescent="0.3">
      <c r="B39" s="27" t="s">
        <v>43</v>
      </c>
      <c r="C39" s="149"/>
      <c r="D39" s="164">
        <v>-1.1142070000000001E-3</v>
      </c>
      <c r="E39" s="23">
        <v>-1.099048E-3</v>
      </c>
      <c r="F39" s="23">
        <v>-1.084713E-3</v>
      </c>
      <c r="G39" s="23">
        <v>-1.1461539999999999E-3</v>
      </c>
      <c r="H39" s="36"/>
      <c r="I39" s="156">
        <v>-8.4142440000000004E-4</v>
      </c>
      <c r="J39" s="23">
        <v>-9.6270399999999999E-4</v>
      </c>
      <c r="K39" s="23">
        <v>-8.7896070000000005E-4</v>
      </c>
      <c r="L39" s="3"/>
      <c r="M39" s="164">
        <v>-7.1997559999999996E-4</v>
      </c>
      <c r="N39" s="23">
        <v>-7.5089920000000004E-4</v>
      </c>
      <c r="O39" s="23">
        <v>-1.0031580000000001E-3</v>
      </c>
      <c r="P39" s="23">
        <v>-7.7241590000000002E-4</v>
      </c>
      <c r="Q39" s="66"/>
    </row>
    <row r="40" spans="2:17" x14ac:dyDescent="0.3">
      <c r="B40" s="27" t="s">
        <v>42</v>
      </c>
      <c r="C40" s="149"/>
      <c r="D40" s="164">
        <v>-7.2972109999999996E-3</v>
      </c>
      <c r="E40" s="23">
        <v>-7.9270350000000007E-3</v>
      </c>
      <c r="F40" s="23">
        <v>-8.1287779999999997E-3</v>
      </c>
      <c r="G40" s="23">
        <v>-1.125892E-2</v>
      </c>
      <c r="H40" s="36"/>
      <c r="I40" s="156">
        <v>-4.1442910000000003E-5</v>
      </c>
      <c r="J40" s="23">
        <v>-7.1020909999999996E-3</v>
      </c>
      <c r="K40" s="23">
        <v>-8.0329330000000008E-3</v>
      </c>
      <c r="L40" s="3"/>
      <c r="M40" s="164">
        <v>-3.153702E-3</v>
      </c>
      <c r="N40" s="23">
        <v>-9.1246309999999994E-3</v>
      </c>
      <c r="O40" s="23">
        <v>-9.5766549999999999E-3</v>
      </c>
      <c r="P40" s="23">
        <v>-8.8484759999999992E-3</v>
      </c>
      <c r="Q40" s="66"/>
    </row>
    <row r="41" spans="2:17" x14ac:dyDescent="0.3">
      <c r="B41" s="27" t="s">
        <v>41</v>
      </c>
      <c r="C41" s="149"/>
      <c r="D41" s="164">
        <v>-3.1221440000000002E-5</v>
      </c>
      <c r="E41" s="23">
        <v>-1.41291E-5</v>
      </c>
      <c r="F41" s="23">
        <v>-1.2813729999999999E-5</v>
      </c>
      <c r="G41" s="23">
        <v>-1.581907E-5</v>
      </c>
      <c r="H41" s="36"/>
      <c r="I41" s="156">
        <v>-5.9918040000000001E-5</v>
      </c>
      <c r="J41" s="23">
        <v>-1.0998680000000001E-5</v>
      </c>
      <c r="K41" s="23">
        <v>-1.30097E-5</v>
      </c>
      <c r="L41" s="3"/>
      <c r="M41" s="164">
        <v>-2.3319259999999999E-5</v>
      </c>
      <c r="N41" s="23">
        <v>4.7907980000000003E-6</v>
      </c>
      <c r="O41" s="23">
        <v>-1.343489E-5</v>
      </c>
      <c r="P41" s="23">
        <v>-1.0442480000000001E-5</v>
      </c>
      <c r="Q41" s="66"/>
    </row>
    <row r="42" spans="2:17" x14ac:dyDescent="0.3">
      <c r="B42" s="27" t="s">
        <v>40</v>
      </c>
      <c r="C42" s="149"/>
      <c r="D42" s="164">
        <v>1.4644110000000001E-4</v>
      </c>
      <c r="E42" s="23">
        <v>1.040387E-4</v>
      </c>
      <c r="F42" s="23">
        <v>9.8444059999999999E-5</v>
      </c>
      <c r="G42" s="23">
        <v>1.078362E-4</v>
      </c>
      <c r="H42" s="36"/>
      <c r="I42" s="156">
        <v>1.337271E-4</v>
      </c>
      <c r="J42" s="23">
        <v>8.8251289999999999E-5</v>
      </c>
      <c r="K42" s="23">
        <v>9.5418749999999998E-5</v>
      </c>
      <c r="L42" s="3"/>
      <c r="M42" s="164">
        <v>7.907484E-5</v>
      </c>
      <c r="N42" s="23">
        <v>6.4977179999999997E-5</v>
      </c>
      <c r="O42" s="23">
        <v>1.4171060000000001E-4</v>
      </c>
      <c r="P42" s="23">
        <v>8.4365739999999994E-5</v>
      </c>
      <c r="Q42" s="66"/>
    </row>
    <row r="43" spans="2:17" x14ac:dyDescent="0.3">
      <c r="B43" s="27" t="s">
        <v>39</v>
      </c>
      <c r="C43" s="149"/>
      <c r="D43" s="164">
        <v>0</v>
      </c>
      <c r="E43" s="23">
        <v>0</v>
      </c>
      <c r="F43" s="23">
        <v>0</v>
      </c>
      <c r="G43" s="23">
        <v>0</v>
      </c>
      <c r="H43" s="36"/>
      <c r="I43" s="156">
        <v>0</v>
      </c>
      <c r="J43" s="23">
        <v>0</v>
      </c>
      <c r="K43" s="23">
        <v>0</v>
      </c>
      <c r="L43" s="3"/>
      <c r="M43" s="164">
        <v>0</v>
      </c>
      <c r="N43" s="23">
        <v>0</v>
      </c>
      <c r="O43" s="23">
        <v>0</v>
      </c>
      <c r="P43" s="23">
        <v>0</v>
      </c>
      <c r="Q43" s="66"/>
    </row>
    <row r="44" spans="2:17" x14ac:dyDescent="0.3">
      <c r="B44" s="27" t="s">
        <v>38</v>
      </c>
      <c r="C44" s="149"/>
      <c r="D44" s="164">
        <v>2</v>
      </c>
      <c r="E44" s="23">
        <v>2</v>
      </c>
      <c r="F44" s="23">
        <v>2</v>
      </c>
      <c r="G44" s="23">
        <v>2</v>
      </c>
      <c r="H44" s="36"/>
      <c r="I44" s="156">
        <v>2</v>
      </c>
      <c r="J44" s="23">
        <v>2</v>
      </c>
      <c r="K44" s="23">
        <v>2</v>
      </c>
      <c r="L44" s="3"/>
      <c r="M44" s="164">
        <v>2</v>
      </c>
      <c r="N44" s="23">
        <v>2</v>
      </c>
      <c r="O44" s="23">
        <v>2</v>
      </c>
      <c r="P44" s="23">
        <v>2</v>
      </c>
      <c r="Q44" s="66"/>
    </row>
    <row r="45" spans="2:17" x14ac:dyDescent="0.3">
      <c r="B45" s="27" t="s">
        <v>37</v>
      </c>
      <c r="C45" s="149"/>
      <c r="D45" s="164">
        <v>-0.32381460000000001</v>
      </c>
      <c r="E45" s="23">
        <v>-0.84828079999999995</v>
      </c>
      <c r="F45" s="23">
        <v>-0.73966160000000003</v>
      </c>
      <c r="G45" s="23">
        <v>-1.174609</v>
      </c>
      <c r="H45" s="36"/>
      <c r="I45" s="156">
        <v>0.1828158</v>
      </c>
      <c r="J45" s="23">
        <v>-0.38098789999999999</v>
      </c>
      <c r="K45" s="23">
        <v>-0.74524049999999997</v>
      </c>
      <c r="L45" s="3"/>
      <c r="M45" s="164">
        <v>0.66918800000000001</v>
      </c>
      <c r="N45" s="23">
        <v>-1.1254150000000001</v>
      </c>
      <c r="O45" s="23">
        <v>-0.94315070000000001</v>
      </c>
      <c r="P45" s="23">
        <v>-0.62239149999999999</v>
      </c>
      <c r="Q45" s="66"/>
    </row>
    <row r="46" spans="2:17" x14ac:dyDescent="0.3">
      <c r="B46" s="27" t="s">
        <v>36</v>
      </c>
      <c r="C46" s="149"/>
      <c r="D46" s="164">
        <v>2.9065589999999999E-2</v>
      </c>
      <c r="E46" s="23">
        <v>4.6132060000000003E-2</v>
      </c>
      <c r="F46" s="23">
        <v>4.0000590000000003E-2</v>
      </c>
      <c r="G46" s="23">
        <v>5.641227E-2</v>
      </c>
      <c r="H46" s="36"/>
      <c r="I46" s="156">
        <v>1.258978E-2</v>
      </c>
      <c r="J46" s="23">
        <v>2.7314910000000001E-2</v>
      </c>
      <c r="K46" s="23">
        <v>3.9401249999999999E-2</v>
      </c>
      <c r="L46" s="3"/>
      <c r="M46" s="164">
        <v>-4.7133879999999998E-3</v>
      </c>
      <c r="N46" s="23">
        <v>5.5333489999999999E-2</v>
      </c>
      <c r="O46" s="23">
        <v>4.325553E-2</v>
      </c>
      <c r="P46" s="23">
        <v>3.6357059999999997E-2</v>
      </c>
      <c r="Q46" s="66"/>
    </row>
    <row r="47" spans="2:17" x14ac:dyDescent="0.3">
      <c r="B47" s="27" t="s">
        <v>35</v>
      </c>
      <c r="C47" s="149"/>
      <c r="D47" s="164">
        <v>-1.6029370000000001E-4</v>
      </c>
      <c r="E47" s="23">
        <v>-3.1780220000000002E-4</v>
      </c>
      <c r="F47" s="23">
        <v>-2.6232810000000002E-4</v>
      </c>
      <c r="G47" s="23">
        <v>-3.4955590000000002E-4</v>
      </c>
      <c r="H47" s="36"/>
      <c r="I47" s="156">
        <v>-2.841251E-5</v>
      </c>
      <c r="J47" s="23">
        <v>-1.7012820000000001E-4</v>
      </c>
      <c r="K47" s="23">
        <v>-2.5912249999999998E-4</v>
      </c>
      <c r="L47" s="3"/>
      <c r="M47" s="164">
        <v>1.8808860000000001E-4</v>
      </c>
      <c r="N47" s="23">
        <v>-2.0899770000000001E-4</v>
      </c>
      <c r="O47" s="23">
        <v>-1.04121E-4</v>
      </c>
      <c r="P47" s="23">
        <v>-2.1722540000000001E-4</v>
      </c>
      <c r="Q47" s="66"/>
    </row>
    <row r="48" spans="2:17" x14ac:dyDescent="0.3">
      <c r="B48" s="27" t="s">
        <v>34</v>
      </c>
      <c r="C48" s="149"/>
      <c r="D48" s="164">
        <v>-2.7392760000000001E-3</v>
      </c>
      <c r="E48" s="23">
        <v>-2.4341879999999999E-3</v>
      </c>
      <c r="F48" s="23">
        <v>-9.6625569999999998E-4</v>
      </c>
      <c r="G48" s="23">
        <v>-4.2888830000000003E-3</v>
      </c>
      <c r="H48" s="36"/>
      <c r="I48" s="156">
        <v>2.6234460000000002E-3</v>
      </c>
      <c r="J48" s="23">
        <v>1.629066E-3</v>
      </c>
      <c r="K48" s="23">
        <v>9.393022E-4</v>
      </c>
      <c r="L48" s="3"/>
      <c r="M48" s="164">
        <v>3.0346969999999998E-3</v>
      </c>
      <c r="N48" s="23">
        <v>-2.566073E-4</v>
      </c>
      <c r="O48" s="23">
        <v>4.2136949999999999E-3</v>
      </c>
      <c r="P48" s="23">
        <v>4.2773810000000002E-4</v>
      </c>
      <c r="Q48" s="66"/>
    </row>
    <row r="49" spans="2:17" x14ac:dyDescent="0.3">
      <c r="B49" s="27" t="s">
        <v>33</v>
      </c>
      <c r="C49" s="149"/>
      <c r="D49" s="164">
        <v>1.7204610000000001E-4</v>
      </c>
      <c r="E49" s="23">
        <v>1.5990110000000001E-4</v>
      </c>
      <c r="F49" s="23">
        <v>1.5756409999999999E-4</v>
      </c>
      <c r="G49" s="23">
        <v>2.2087060000000001E-4</v>
      </c>
      <c r="H49" s="36"/>
      <c r="I49" s="156">
        <v>1.354893E-4</v>
      </c>
      <c r="J49" s="23">
        <v>1.2739399999999999E-4</v>
      </c>
      <c r="K49" s="23">
        <v>1.3823129999999999E-4</v>
      </c>
      <c r="L49" s="3"/>
      <c r="M49" s="164">
        <v>1.772283E-4</v>
      </c>
      <c r="N49" s="23">
        <v>2.6500420000000001E-4</v>
      </c>
      <c r="O49" s="23">
        <v>2.3326090000000001E-4</v>
      </c>
      <c r="P49" s="23">
        <v>1.5732729999999999E-4</v>
      </c>
      <c r="Q49" s="66"/>
    </row>
    <row r="50" spans="2:17" x14ac:dyDescent="0.3">
      <c r="B50" s="27" t="s">
        <v>32</v>
      </c>
      <c r="C50" s="149"/>
      <c r="D50" s="164">
        <v>-1.8636719999999999E-4</v>
      </c>
      <c r="E50" s="23">
        <v>-1.6060919999999999E-4</v>
      </c>
      <c r="F50" s="23">
        <v>-1.7054249999999999E-4</v>
      </c>
      <c r="G50" s="23">
        <v>-2.5354529999999998E-4</v>
      </c>
      <c r="H50" s="36"/>
      <c r="I50" s="156">
        <v>-2.1338649999999999E-4</v>
      </c>
      <c r="J50" s="23">
        <v>-1.5465380000000001E-4</v>
      </c>
      <c r="K50" s="23">
        <v>-1.6692709999999999E-4</v>
      </c>
      <c r="L50" s="3"/>
      <c r="M50" s="164">
        <v>-3.2721660000000001E-4</v>
      </c>
      <c r="N50" s="23">
        <v>-4.7111970000000001E-4</v>
      </c>
      <c r="O50" s="23">
        <v>-4.6851230000000002E-4</v>
      </c>
      <c r="P50" s="23">
        <v>-2.027586E-4</v>
      </c>
      <c r="Q50" s="66"/>
    </row>
    <row r="51" spans="2:17" x14ac:dyDescent="0.3">
      <c r="B51" s="27" t="s">
        <v>31</v>
      </c>
      <c r="C51" s="149"/>
      <c r="D51" s="164">
        <v>0</v>
      </c>
      <c r="E51" s="23">
        <v>0</v>
      </c>
      <c r="F51" s="23">
        <v>0</v>
      </c>
      <c r="G51" s="23">
        <v>0</v>
      </c>
      <c r="H51" s="36"/>
      <c r="I51" s="156">
        <v>0</v>
      </c>
      <c r="J51" s="23">
        <v>0</v>
      </c>
      <c r="K51" s="23">
        <v>0</v>
      </c>
      <c r="L51" s="3"/>
      <c r="M51" s="164">
        <v>0</v>
      </c>
      <c r="N51" s="23">
        <v>0</v>
      </c>
      <c r="O51" s="23">
        <v>0</v>
      </c>
      <c r="P51" s="23">
        <v>0</v>
      </c>
      <c r="Q51" s="66"/>
    </row>
    <row r="52" spans="2:17" x14ac:dyDescent="0.3">
      <c r="B52" s="27" t="s">
        <v>30</v>
      </c>
      <c r="C52" s="149"/>
      <c r="D52" s="164">
        <v>6</v>
      </c>
      <c r="E52" s="23">
        <v>5</v>
      </c>
      <c r="F52" s="23">
        <v>1.75</v>
      </c>
      <c r="G52" s="23">
        <v>5</v>
      </c>
      <c r="H52" s="36"/>
      <c r="I52" s="156">
        <v>1.5</v>
      </c>
      <c r="J52" s="23">
        <v>2</v>
      </c>
      <c r="K52" s="23">
        <v>2.5</v>
      </c>
      <c r="L52" s="3"/>
      <c r="M52" s="164">
        <v>2</v>
      </c>
      <c r="N52" s="23">
        <v>2</v>
      </c>
      <c r="O52" s="23">
        <v>2</v>
      </c>
      <c r="P52" s="23">
        <v>2</v>
      </c>
      <c r="Q52" s="66"/>
    </row>
    <row r="53" spans="2:17" x14ac:dyDescent="0.3">
      <c r="B53" s="27" t="s">
        <v>29</v>
      </c>
      <c r="C53" s="149"/>
      <c r="D53" s="164">
        <v>77.255470000000003</v>
      </c>
      <c r="E53" s="23">
        <v>39.047840000000001</v>
      </c>
      <c r="F53" s="23">
        <v>3.895438</v>
      </c>
      <c r="G53" s="23">
        <v>44.488129999999998</v>
      </c>
      <c r="H53" s="36"/>
      <c r="I53" s="156">
        <v>3.3655430000000002</v>
      </c>
      <c r="J53" s="23">
        <v>4.5162509999999996</v>
      </c>
      <c r="K53" s="23">
        <v>4.6723140000000001</v>
      </c>
      <c r="L53" s="3"/>
      <c r="M53" s="164">
        <v>45.326880000000003</v>
      </c>
      <c r="N53" s="23">
        <v>111.06180000000001</v>
      </c>
      <c r="O53" s="23">
        <v>41.991149999999998</v>
      </c>
      <c r="P53" s="23">
        <v>3.7210670000000001</v>
      </c>
      <c r="Q53" s="66"/>
    </row>
    <row r="54" spans="2:17" x14ac:dyDescent="0.3">
      <c r="B54" s="27" t="s">
        <v>28</v>
      </c>
      <c r="C54" s="149"/>
      <c r="D54" s="164">
        <v>-2.141022</v>
      </c>
      <c r="E54" s="23">
        <v>-1.0170980000000001</v>
      </c>
      <c r="F54" s="23">
        <v>-4.2399149999999997E-2</v>
      </c>
      <c r="G54" s="23">
        <v>-1.1555789999999999</v>
      </c>
      <c r="H54" s="36"/>
      <c r="I54" s="156">
        <v>-3.5975140000000003E-2</v>
      </c>
      <c r="J54" s="23">
        <v>-5.3228070000000002E-2</v>
      </c>
      <c r="K54" s="23">
        <v>-5.482364E-2</v>
      </c>
      <c r="L54" s="3"/>
      <c r="M54" s="164">
        <v>-1.3551930000000001</v>
      </c>
      <c r="N54" s="23">
        <v>-3.337682</v>
      </c>
      <c r="O54" s="23">
        <v>-1.2186600000000001</v>
      </c>
      <c r="P54" s="23">
        <v>-4.156551E-2</v>
      </c>
      <c r="Q54" s="66"/>
    </row>
    <row r="55" spans="2:17" x14ac:dyDescent="0.3">
      <c r="B55" s="27" t="s">
        <v>27</v>
      </c>
      <c r="C55" s="149"/>
      <c r="D55" s="164">
        <v>1.4952E-2</v>
      </c>
      <c r="E55" s="23">
        <v>6.7367549999999997E-3</v>
      </c>
      <c r="F55" s="23">
        <v>0</v>
      </c>
      <c r="G55" s="23">
        <v>7.5704199999999996E-3</v>
      </c>
      <c r="H55" s="36"/>
      <c r="I55" s="156">
        <v>0</v>
      </c>
      <c r="J55" s="23">
        <v>0</v>
      </c>
      <c r="K55" s="23">
        <v>0</v>
      </c>
      <c r="L55" s="3"/>
      <c r="M55" s="164">
        <v>1.029472E-2</v>
      </c>
      <c r="N55" s="23">
        <v>2.5182369999999999E-2</v>
      </c>
      <c r="O55" s="23">
        <v>9.0128610000000005E-3</v>
      </c>
      <c r="P55" s="23">
        <v>0</v>
      </c>
      <c r="Q55" s="66"/>
    </row>
    <row r="56" spans="2:17" x14ac:dyDescent="0.3">
      <c r="B56" s="27" t="s">
        <v>26</v>
      </c>
      <c r="C56" s="149"/>
      <c r="D56" s="164">
        <v>0</v>
      </c>
      <c r="E56" s="23">
        <v>0</v>
      </c>
      <c r="F56" s="23">
        <v>0</v>
      </c>
      <c r="G56" s="23">
        <v>-6.6519999999999999E-3</v>
      </c>
      <c r="H56" s="36"/>
      <c r="I56" s="156">
        <v>0</v>
      </c>
      <c r="J56" s="23">
        <v>0</v>
      </c>
      <c r="K56" s="23">
        <v>0</v>
      </c>
      <c r="L56" s="3"/>
      <c r="M56" s="164">
        <v>0</v>
      </c>
      <c r="N56" s="23">
        <v>0</v>
      </c>
      <c r="O56" s="23">
        <v>0</v>
      </c>
      <c r="P56" s="23">
        <v>0</v>
      </c>
      <c r="Q56" s="66"/>
    </row>
    <row r="57" spans="2:17" x14ac:dyDescent="0.3">
      <c r="B57" s="27" t="s">
        <v>25</v>
      </c>
      <c r="C57" s="149"/>
      <c r="D57" s="164">
        <v>0</v>
      </c>
      <c r="E57" s="23">
        <v>0</v>
      </c>
      <c r="F57" s="23">
        <v>0</v>
      </c>
      <c r="G57" s="23">
        <v>0</v>
      </c>
      <c r="H57" s="36"/>
      <c r="I57" s="156">
        <v>0</v>
      </c>
      <c r="J57" s="23">
        <v>0</v>
      </c>
      <c r="K57" s="23">
        <v>0</v>
      </c>
      <c r="L57" s="3"/>
      <c r="M57" s="164">
        <v>0</v>
      </c>
      <c r="N57" s="23">
        <v>0</v>
      </c>
      <c r="O57" s="23">
        <v>0</v>
      </c>
      <c r="P57" s="23">
        <v>0</v>
      </c>
      <c r="Q57" s="66"/>
    </row>
    <row r="58" spans="2:17" x14ac:dyDescent="0.3">
      <c r="B58" s="27" t="s">
        <v>24</v>
      </c>
      <c r="C58" s="149"/>
      <c r="D58" s="164">
        <v>0</v>
      </c>
      <c r="E58" s="23">
        <v>0</v>
      </c>
      <c r="F58" s="23">
        <v>0</v>
      </c>
      <c r="G58" s="23">
        <v>0</v>
      </c>
      <c r="H58" s="36"/>
      <c r="I58" s="156">
        <v>0</v>
      </c>
      <c r="J58" s="23">
        <v>0</v>
      </c>
      <c r="K58" s="23">
        <v>0</v>
      </c>
      <c r="L58" s="3"/>
      <c r="M58" s="164">
        <v>0</v>
      </c>
      <c r="N58" s="23">
        <v>0</v>
      </c>
      <c r="O58" s="23">
        <v>0</v>
      </c>
      <c r="P58" s="23">
        <v>0</v>
      </c>
      <c r="Q58" s="66"/>
    </row>
    <row r="59" spans="2:17" x14ac:dyDescent="0.3">
      <c r="B59" s="27" t="s">
        <v>23</v>
      </c>
      <c r="C59" s="149"/>
      <c r="D59" s="164">
        <v>0</v>
      </c>
      <c r="E59" s="23">
        <v>0</v>
      </c>
      <c r="F59" s="23">
        <v>0</v>
      </c>
      <c r="G59" s="23">
        <v>0</v>
      </c>
      <c r="H59" s="36"/>
      <c r="I59" s="156">
        <v>0</v>
      </c>
      <c r="J59" s="23">
        <v>0</v>
      </c>
      <c r="K59" s="23">
        <v>0</v>
      </c>
      <c r="L59" s="3"/>
      <c r="M59" s="164">
        <v>0</v>
      </c>
      <c r="N59" s="23">
        <v>0</v>
      </c>
      <c r="O59" s="23">
        <v>0</v>
      </c>
      <c r="P59" s="23">
        <v>0</v>
      </c>
      <c r="Q59" s="66"/>
    </row>
    <row r="60" spans="2:17" x14ac:dyDescent="0.3">
      <c r="B60" s="27" t="s">
        <v>22</v>
      </c>
      <c r="C60" s="149"/>
      <c r="D60" s="164">
        <v>1</v>
      </c>
      <c r="E60" s="23">
        <v>1</v>
      </c>
      <c r="F60" s="23">
        <v>1</v>
      </c>
      <c r="G60" s="23">
        <v>1</v>
      </c>
      <c r="H60" s="36"/>
      <c r="I60" s="156">
        <v>1</v>
      </c>
      <c r="J60" s="23">
        <v>1</v>
      </c>
      <c r="K60" s="23">
        <v>1</v>
      </c>
      <c r="L60" s="3"/>
      <c r="M60" s="164">
        <v>1</v>
      </c>
      <c r="N60" s="23">
        <v>1</v>
      </c>
      <c r="O60" s="23">
        <v>1</v>
      </c>
      <c r="P60" s="23">
        <v>1</v>
      </c>
      <c r="Q60" s="66"/>
    </row>
    <row r="61" spans="2:17" x14ac:dyDescent="0.3">
      <c r="B61" s="27" t="s">
        <v>21</v>
      </c>
      <c r="C61" s="149"/>
      <c r="D61" s="164">
        <v>0</v>
      </c>
      <c r="E61" s="23">
        <v>0</v>
      </c>
      <c r="F61" s="23">
        <v>0</v>
      </c>
      <c r="G61" s="23">
        <v>2.8050000000000002E-3</v>
      </c>
      <c r="H61" s="36"/>
      <c r="I61" s="156">
        <v>0</v>
      </c>
      <c r="J61" s="23">
        <v>0</v>
      </c>
      <c r="K61" s="23">
        <v>8.0595930000000003E-3</v>
      </c>
      <c r="L61" s="3"/>
      <c r="M61" s="164">
        <v>-2.6645350000000002E-15</v>
      </c>
      <c r="N61" s="23">
        <v>1.090736E-2</v>
      </c>
      <c r="O61" s="23">
        <v>-5.2583380000000004E-3</v>
      </c>
      <c r="P61" s="23">
        <v>-1.8927729999999999E-3</v>
      </c>
      <c r="Q61" s="66"/>
    </row>
    <row r="62" spans="2:17" x14ac:dyDescent="0.3">
      <c r="B62" s="27" t="s">
        <v>20</v>
      </c>
      <c r="C62" s="149"/>
      <c r="D62" s="164">
        <v>1</v>
      </c>
      <c r="E62" s="23">
        <v>1</v>
      </c>
      <c r="F62" s="23">
        <v>1</v>
      </c>
      <c r="G62" s="23">
        <v>0.75061</v>
      </c>
      <c r="H62" s="36"/>
      <c r="I62" s="156">
        <v>1</v>
      </c>
      <c r="J62" s="23">
        <v>1</v>
      </c>
      <c r="K62" s="23">
        <v>0.83828979999999997</v>
      </c>
      <c r="L62" s="3"/>
      <c r="M62" s="164">
        <v>0.9559993</v>
      </c>
      <c r="N62" s="23">
        <v>0.56519770000000003</v>
      </c>
      <c r="O62" s="23">
        <v>0.68193340000000002</v>
      </c>
      <c r="P62" s="23">
        <v>0.59048820000000002</v>
      </c>
      <c r="Q62" s="66"/>
    </row>
    <row r="63" spans="2:17" x14ac:dyDescent="0.3">
      <c r="B63" s="27" t="s">
        <v>19</v>
      </c>
      <c r="C63" s="149"/>
      <c r="D63" s="164">
        <v>0</v>
      </c>
      <c r="E63" s="23">
        <v>0</v>
      </c>
      <c r="F63" s="23">
        <v>0</v>
      </c>
      <c r="G63" s="23">
        <v>0.24320800000000001</v>
      </c>
      <c r="H63" s="36"/>
      <c r="I63" s="156">
        <v>0</v>
      </c>
      <c r="J63" s="23">
        <v>0</v>
      </c>
      <c r="K63" s="23">
        <v>0.14650550000000001</v>
      </c>
      <c r="L63" s="3"/>
      <c r="M63" s="164">
        <v>4.4000699999999997E-2</v>
      </c>
      <c r="N63" s="23">
        <v>0.42433710000000002</v>
      </c>
      <c r="O63" s="23">
        <v>0.33272360000000001</v>
      </c>
      <c r="P63" s="23">
        <v>0.41544950000000003</v>
      </c>
      <c r="Q63" s="66"/>
    </row>
    <row r="64" spans="2:17" x14ac:dyDescent="0.3">
      <c r="B64" s="27" t="s">
        <v>18</v>
      </c>
      <c r="C64" s="149"/>
      <c r="D64" s="164">
        <v>0</v>
      </c>
      <c r="E64" s="23">
        <v>0</v>
      </c>
      <c r="F64" s="23">
        <v>0</v>
      </c>
      <c r="G64" s="23">
        <v>0</v>
      </c>
      <c r="H64" s="36"/>
      <c r="I64" s="156">
        <v>0</v>
      </c>
      <c r="J64" s="23">
        <v>0</v>
      </c>
      <c r="K64" s="23">
        <v>0</v>
      </c>
      <c r="L64" s="3"/>
      <c r="M64" s="164">
        <v>0</v>
      </c>
      <c r="N64" s="23">
        <v>0</v>
      </c>
      <c r="O64" s="23">
        <v>0</v>
      </c>
      <c r="P64" s="23">
        <v>0</v>
      </c>
      <c r="Q64" s="66"/>
    </row>
    <row r="65" spans="2:17" x14ac:dyDescent="0.3">
      <c r="B65" s="27" t="s">
        <v>17</v>
      </c>
      <c r="C65" s="149"/>
      <c r="D65" s="164">
        <v>0.83</v>
      </c>
      <c r="E65" s="23">
        <v>0.83</v>
      </c>
      <c r="F65" s="23">
        <v>0.83</v>
      </c>
      <c r="G65" s="23">
        <v>0.83</v>
      </c>
      <c r="H65" s="36"/>
      <c r="I65" s="156">
        <v>0.8</v>
      </c>
      <c r="J65" s="23">
        <v>0.8</v>
      </c>
      <c r="K65" s="23">
        <v>0.8</v>
      </c>
      <c r="L65" s="3"/>
      <c r="M65" s="164">
        <v>0.96</v>
      </c>
      <c r="N65" s="23">
        <v>0.96</v>
      </c>
      <c r="O65" s="23">
        <v>0.96</v>
      </c>
      <c r="P65" s="23">
        <v>0.96</v>
      </c>
      <c r="Q65" s="66"/>
    </row>
    <row r="66" spans="2:17" x14ac:dyDescent="0.3">
      <c r="B66" s="27" t="s">
        <v>16</v>
      </c>
      <c r="C66" s="149"/>
      <c r="D66" s="164">
        <v>1.1100000000000001</v>
      </c>
      <c r="E66" s="23">
        <v>1.1100000000000001</v>
      </c>
      <c r="F66" s="23">
        <v>1.1100000000000001</v>
      </c>
      <c r="G66" s="23">
        <v>1.1100000000000001</v>
      </c>
      <c r="H66" s="36"/>
      <c r="I66" s="156">
        <v>1.07</v>
      </c>
      <c r="J66" s="23">
        <v>1.07</v>
      </c>
      <c r="K66" s="23">
        <v>1.07</v>
      </c>
      <c r="L66" s="3"/>
      <c r="M66" s="164">
        <v>1.3</v>
      </c>
      <c r="N66" s="23">
        <v>1.3</v>
      </c>
      <c r="O66" s="23">
        <v>1.3</v>
      </c>
      <c r="P66" s="23">
        <v>1.3</v>
      </c>
      <c r="Q66" s="66"/>
    </row>
    <row r="67" spans="2:17" x14ac:dyDescent="0.3">
      <c r="B67" s="27" t="s">
        <v>15</v>
      </c>
      <c r="C67" s="149"/>
      <c r="D67" s="164">
        <v>0.88227993000000005</v>
      </c>
      <c r="E67" s="23">
        <v>0.88227993000000005</v>
      </c>
      <c r="F67" s="23">
        <v>0.88227993000000005</v>
      </c>
      <c r="G67" s="23">
        <v>0.88227993000000005</v>
      </c>
      <c r="H67" s="36"/>
      <c r="I67" s="156">
        <v>0.85236000999999995</v>
      </c>
      <c r="J67" s="23">
        <v>0.85236000999999995</v>
      </c>
      <c r="K67" s="23">
        <v>0.85236000999999995</v>
      </c>
      <c r="L67" s="3"/>
      <c r="M67" s="164">
        <v>0.96409005000000003</v>
      </c>
      <c r="N67" s="23">
        <v>0.96409005000000003</v>
      </c>
      <c r="O67" s="23">
        <v>0.96409005000000003</v>
      </c>
      <c r="P67" s="23">
        <v>0.96409005000000003</v>
      </c>
      <c r="Q67" s="66"/>
    </row>
    <row r="68" spans="2:17" x14ac:dyDescent="0.3">
      <c r="B68" s="27" t="s">
        <v>14</v>
      </c>
      <c r="C68" s="149"/>
      <c r="D68" s="164">
        <v>0.21052999999999999</v>
      </c>
      <c r="E68" s="23">
        <v>0.21052999999999999</v>
      </c>
      <c r="F68" s="23">
        <v>0.21052999999999999</v>
      </c>
      <c r="G68" s="23">
        <v>0.21052999999999999</v>
      </c>
      <c r="H68" s="36"/>
      <c r="I68" s="156">
        <v>0.20333001000000001</v>
      </c>
      <c r="J68" s="23">
        <v>0.20333001000000001</v>
      </c>
      <c r="K68" s="23">
        <v>0.20333001000000001</v>
      </c>
      <c r="L68" s="3"/>
      <c r="M68" s="164">
        <v>0.28948000000000002</v>
      </c>
      <c r="N68" s="23">
        <v>0.28948000000000002</v>
      </c>
      <c r="O68" s="23">
        <v>0.28948000000000002</v>
      </c>
      <c r="P68" s="23">
        <v>0.28948000000000002</v>
      </c>
      <c r="Q68" s="66"/>
    </row>
    <row r="69" spans="2:17" x14ac:dyDescent="0.3">
      <c r="B69" s="27" t="s">
        <v>13</v>
      </c>
      <c r="C69" s="149"/>
      <c r="D69" s="164">
        <v>-4.3889999999999998E-2</v>
      </c>
      <c r="E69" s="23">
        <v>-4.3889999999999998E-2</v>
      </c>
      <c r="F69" s="23">
        <v>-4.3889999999999998E-2</v>
      </c>
      <c r="G69" s="23">
        <v>-4.3889999999999998E-2</v>
      </c>
      <c r="H69" s="36"/>
      <c r="I69" s="156">
        <v>-4.2259999999999999E-2</v>
      </c>
      <c r="J69" s="23">
        <v>-4.2259999999999999E-2</v>
      </c>
      <c r="K69" s="23">
        <v>-4.2259999999999999E-2</v>
      </c>
      <c r="L69" s="3"/>
      <c r="M69" s="164">
        <v>0.18251999999999999</v>
      </c>
      <c r="N69" s="23">
        <v>0.18251999999999999</v>
      </c>
      <c r="O69" s="23">
        <v>0.18251999999999999</v>
      </c>
      <c r="P69" s="23">
        <v>0.18251999999999999</v>
      </c>
      <c r="Q69" s="66"/>
    </row>
    <row r="70" spans="2:17" x14ac:dyDescent="0.3">
      <c r="B70" s="27" t="s">
        <v>12</v>
      </c>
      <c r="C70" s="149"/>
      <c r="D70" s="164">
        <v>9.7999999999999997E-3</v>
      </c>
      <c r="E70" s="23">
        <v>9.7999999999999997E-3</v>
      </c>
      <c r="F70" s="23">
        <v>9.7999999999999997E-3</v>
      </c>
      <c r="G70" s="23">
        <v>9.7999999999999997E-3</v>
      </c>
      <c r="H70" s="36"/>
      <c r="I70" s="156">
        <v>9.3799999999999994E-3</v>
      </c>
      <c r="J70" s="23">
        <v>9.3799999999999994E-3</v>
      </c>
      <c r="K70" s="23">
        <v>9.3799999999999994E-3</v>
      </c>
      <c r="L70" s="3"/>
      <c r="M70" s="164">
        <v>-0.13119</v>
      </c>
      <c r="N70" s="23">
        <v>-0.13119</v>
      </c>
      <c r="O70" s="23">
        <v>-0.13119</v>
      </c>
      <c r="P70" s="23">
        <v>-0.13119</v>
      </c>
      <c r="Q70" s="66"/>
    </row>
    <row r="71" spans="2:17" x14ac:dyDescent="0.3">
      <c r="B71" s="27" t="s">
        <v>11</v>
      </c>
      <c r="C71" s="149"/>
      <c r="D71" s="164">
        <v>0</v>
      </c>
      <c r="E71" s="23">
        <v>0</v>
      </c>
      <c r="F71" s="23">
        <v>0</v>
      </c>
      <c r="G71" s="23">
        <v>0</v>
      </c>
      <c r="H71" s="36"/>
      <c r="I71" s="156">
        <v>0</v>
      </c>
      <c r="J71" s="23">
        <v>0</v>
      </c>
      <c r="K71" s="23">
        <v>0</v>
      </c>
      <c r="L71" s="3"/>
      <c r="M71" s="164">
        <v>0</v>
      </c>
      <c r="N71" s="23">
        <v>0</v>
      </c>
      <c r="O71" s="23">
        <v>0</v>
      </c>
      <c r="P71" s="23">
        <v>0</v>
      </c>
      <c r="Q71" s="66"/>
    </row>
    <row r="72" spans="2:17" x14ac:dyDescent="0.3">
      <c r="B72" s="27" t="s">
        <v>10</v>
      </c>
      <c r="C72" s="149"/>
      <c r="D72" s="164">
        <v>1</v>
      </c>
      <c r="E72" s="23">
        <v>1</v>
      </c>
      <c r="F72" s="23">
        <v>1</v>
      </c>
      <c r="G72" s="23">
        <v>1</v>
      </c>
      <c r="H72" s="36"/>
      <c r="I72" s="156">
        <v>1</v>
      </c>
      <c r="J72" s="23">
        <v>1</v>
      </c>
      <c r="K72" s="23">
        <v>1</v>
      </c>
      <c r="L72" s="3"/>
      <c r="M72" s="164">
        <v>1</v>
      </c>
      <c r="N72" s="23">
        <v>1</v>
      </c>
      <c r="O72" s="23">
        <v>1</v>
      </c>
      <c r="P72" s="23">
        <v>1</v>
      </c>
      <c r="Q72" s="66"/>
    </row>
    <row r="73" spans="2:17" x14ac:dyDescent="0.3">
      <c r="B73" s="27" t="s">
        <v>9</v>
      </c>
      <c r="C73" s="149"/>
      <c r="D73" s="164">
        <v>0</v>
      </c>
      <c r="E73" s="23">
        <v>0</v>
      </c>
      <c r="F73" s="23">
        <v>0</v>
      </c>
      <c r="G73" s="23">
        <v>-2.9129999999999998E-3</v>
      </c>
      <c r="H73" s="36"/>
      <c r="I73" s="156">
        <v>0</v>
      </c>
      <c r="J73" s="23">
        <v>0</v>
      </c>
      <c r="K73" s="23">
        <v>7.3097280000000004E-4</v>
      </c>
      <c r="L73" s="3"/>
      <c r="M73" s="164">
        <v>0</v>
      </c>
      <c r="N73" s="23">
        <v>0</v>
      </c>
      <c r="O73" s="23">
        <v>0</v>
      </c>
      <c r="P73" s="23">
        <v>-1.5573639999999999E-4</v>
      </c>
      <c r="Q73" s="66"/>
    </row>
    <row r="74" spans="2:17" x14ac:dyDescent="0.3">
      <c r="B74" s="27" t="s">
        <v>8</v>
      </c>
      <c r="C74" s="149"/>
      <c r="D74" s="164">
        <v>2</v>
      </c>
      <c r="E74" s="23">
        <v>1.5151520000000001</v>
      </c>
      <c r="F74" s="23">
        <v>2</v>
      </c>
      <c r="G74" s="23">
        <v>0.59530000000000005</v>
      </c>
      <c r="H74" s="36"/>
      <c r="I74" s="156">
        <v>2</v>
      </c>
      <c r="J74" s="23">
        <v>2</v>
      </c>
      <c r="K74" s="23">
        <v>0.67242749999999996</v>
      </c>
      <c r="L74" s="3"/>
      <c r="M74" s="164">
        <v>2</v>
      </c>
      <c r="N74" s="23">
        <v>3.69</v>
      </c>
      <c r="O74" s="23">
        <v>3.5087999999999999</v>
      </c>
      <c r="P74" s="23">
        <v>0.34955439999999999</v>
      </c>
      <c r="Q74" s="66"/>
    </row>
    <row r="75" spans="2:17" x14ac:dyDescent="0.3">
      <c r="B75" s="27" t="s">
        <v>7</v>
      </c>
      <c r="C75" s="149"/>
      <c r="D75" s="164">
        <v>0</v>
      </c>
      <c r="E75" s="23">
        <v>0</v>
      </c>
      <c r="F75" s="23">
        <v>0</v>
      </c>
      <c r="G75" s="23">
        <v>0.41126800000000002</v>
      </c>
      <c r="H75" s="36"/>
      <c r="I75" s="156">
        <v>0</v>
      </c>
      <c r="J75" s="23">
        <v>0</v>
      </c>
      <c r="K75" s="23">
        <v>0.32607019999999998</v>
      </c>
      <c r="L75" s="3"/>
      <c r="M75" s="164">
        <v>0</v>
      </c>
      <c r="N75" s="23">
        <v>0</v>
      </c>
      <c r="O75" s="23">
        <v>0</v>
      </c>
      <c r="P75" s="23">
        <v>0.65090809999999999</v>
      </c>
      <c r="Q75" s="66"/>
    </row>
    <row r="76" spans="2:17" x14ac:dyDescent="0.3">
      <c r="B76" s="27" t="s">
        <v>6</v>
      </c>
      <c r="C76" s="149"/>
      <c r="D76" s="164">
        <v>0</v>
      </c>
      <c r="E76" s="23">
        <v>0</v>
      </c>
      <c r="F76" s="23">
        <v>0</v>
      </c>
      <c r="G76" s="23">
        <v>0</v>
      </c>
      <c r="H76" s="36"/>
      <c r="I76" s="156">
        <v>0</v>
      </c>
      <c r="J76" s="23">
        <v>0</v>
      </c>
      <c r="K76" s="23">
        <v>0</v>
      </c>
      <c r="L76" s="3"/>
      <c r="M76" s="164">
        <v>0</v>
      </c>
      <c r="N76" s="23">
        <v>0</v>
      </c>
      <c r="O76" s="23">
        <v>0</v>
      </c>
      <c r="P76" s="23">
        <v>0</v>
      </c>
      <c r="Q76" s="66"/>
    </row>
    <row r="77" spans="2:17" x14ac:dyDescent="0.3">
      <c r="B77" s="27" t="s">
        <v>5</v>
      </c>
      <c r="C77" s="149"/>
      <c r="D77" s="164">
        <v>0.3</v>
      </c>
      <c r="E77" s="23">
        <v>0.28999999999999998</v>
      </c>
      <c r="F77" s="23">
        <v>0.3</v>
      </c>
      <c r="G77" s="23">
        <v>0.3</v>
      </c>
      <c r="H77" s="36"/>
      <c r="I77" s="156">
        <v>0.28999999999999998</v>
      </c>
      <c r="J77" s="23">
        <v>0.28999999999999998</v>
      </c>
      <c r="K77" s="23">
        <v>0.08</v>
      </c>
      <c r="L77" s="3"/>
      <c r="M77" s="164">
        <v>0.28000000000000003</v>
      </c>
      <c r="N77" s="23">
        <v>0.22</v>
      </c>
      <c r="O77" s="23">
        <v>0.28000000000000003</v>
      </c>
      <c r="P77" s="23">
        <v>0.22</v>
      </c>
      <c r="Q77" s="66"/>
    </row>
    <row r="78" spans="2:17" x14ac:dyDescent="0.3">
      <c r="B78" s="27" t="s">
        <v>4</v>
      </c>
      <c r="C78" s="149"/>
      <c r="D78" s="164">
        <v>1</v>
      </c>
      <c r="E78" s="23">
        <v>1</v>
      </c>
      <c r="F78" s="23">
        <v>1</v>
      </c>
      <c r="G78" s="23">
        <v>1</v>
      </c>
      <c r="H78" s="36"/>
      <c r="I78" s="156">
        <v>1</v>
      </c>
      <c r="J78" s="23">
        <v>1</v>
      </c>
      <c r="K78" s="23">
        <v>1</v>
      </c>
      <c r="L78" s="3"/>
      <c r="M78" s="164">
        <v>1</v>
      </c>
      <c r="N78" s="23">
        <v>1</v>
      </c>
      <c r="O78" s="23">
        <v>1</v>
      </c>
      <c r="P78" s="23">
        <v>1</v>
      </c>
      <c r="Q78" s="66"/>
    </row>
    <row r="79" spans="2:17" x14ac:dyDescent="0.3">
      <c r="B79" s="27" t="s">
        <v>3</v>
      </c>
      <c r="C79" s="149"/>
      <c r="D79" s="164">
        <v>-1.1189</v>
      </c>
      <c r="E79" s="23">
        <v>-1.0955999999999999</v>
      </c>
      <c r="F79" s="23">
        <v>-1.1189</v>
      </c>
      <c r="G79" s="23">
        <v>-1.1189</v>
      </c>
      <c r="H79" s="36"/>
      <c r="I79" s="156">
        <v>-1.0955999999999999</v>
      </c>
      <c r="J79" s="23">
        <v>-1.0955999999999999</v>
      </c>
      <c r="K79" s="23">
        <v>0.24510000000000001</v>
      </c>
      <c r="L79" s="3"/>
      <c r="M79" s="164">
        <v>-1.0955999999999999</v>
      </c>
      <c r="N79" s="23">
        <v>-1.0955999999999999</v>
      </c>
      <c r="O79" s="23">
        <v>-1.0955999999999999</v>
      </c>
      <c r="P79" s="23">
        <v>0.432</v>
      </c>
      <c r="Q79" s="66"/>
    </row>
    <row r="80" spans="2:17" x14ac:dyDescent="0.3">
      <c r="B80" s="27" t="s">
        <v>2</v>
      </c>
      <c r="C80" s="149"/>
      <c r="D80" s="164">
        <v>2.1189</v>
      </c>
      <c r="E80" s="23">
        <v>2.0956000000000001</v>
      </c>
      <c r="F80" s="23">
        <v>2.1189</v>
      </c>
      <c r="G80" s="23">
        <v>2.1189</v>
      </c>
      <c r="H80" s="36"/>
      <c r="I80" s="156">
        <v>2.0956000000000001</v>
      </c>
      <c r="J80" s="23">
        <v>2.0956000000000001</v>
      </c>
      <c r="K80" s="23">
        <v>-1.2451000000000001</v>
      </c>
      <c r="L80" s="3"/>
      <c r="M80" s="164">
        <v>2.0956000000000001</v>
      </c>
      <c r="N80" s="23">
        <v>2.0956000000000001</v>
      </c>
      <c r="O80" s="23">
        <v>2.0956000000000001</v>
      </c>
      <c r="P80" s="23">
        <v>-1.752</v>
      </c>
      <c r="Q80" s="66"/>
    </row>
    <row r="81" spans="2:17" x14ac:dyDescent="0.3">
      <c r="B81" s="27" t="s">
        <v>1</v>
      </c>
      <c r="C81" s="149"/>
      <c r="D81" s="164">
        <v>0</v>
      </c>
      <c r="E81" s="23">
        <v>0</v>
      </c>
      <c r="F81" s="23">
        <v>0</v>
      </c>
      <c r="G81" s="23">
        <v>0</v>
      </c>
      <c r="H81" s="36"/>
      <c r="I81" s="156">
        <v>0</v>
      </c>
      <c r="J81" s="23">
        <v>0</v>
      </c>
      <c r="K81" s="23">
        <v>2</v>
      </c>
      <c r="L81" s="3"/>
      <c r="M81" s="164">
        <v>0</v>
      </c>
      <c r="N81" s="23">
        <v>0</v>
      </c>
      <c r="O81" s="23">
        <v>0</v>
      </c>
      <c r="P81" s="23">
        <v>2.3199999999999998</v>
      </c>
      <c r="Q81" s="66"/>
    </row>
    <row r="82" spans="2:17" x14ac:dyDescent="0.3">
      <c r="B82" s="27" t="s">
        <v>0</v>
      </c>
      <c r="C82" s="149"/>
      <c r="D82" s="164">
        <v>0</v>
      </c>
      <c r="E82" s="23">
        <v>0</v>
      </c>
      <c r="F82" s="23">
        <v>0</v>
      </c>
      <c r="G82" s="23">
        <v>0</v>
      </c>
      <c r="H82" s="36"/>
      <c r="I82" s="156">
        <v>0</v>
      </c>
      <c r="J82" s="23">
        <v>0</v>
      </c>
      <c r="K82" s="23">
        <v>0</v>
      </c>
      <c r="L82" s="3"/>
      <c r="M82" s="164">
        <v>0</v>
      </c>
      <c r="N82" s="23">
        <v>0</v>
      </c>
      <c r="O82" s="23">
        <v>0</v>
      </c>
      <c r="P82" s="23">
        <v>0</v>
      </c>
      <c r="Q82" s="186"/>
    </row>
    <row r="83" spans="2:17" x14ac:dyDescent="0.3">
      <c r="C83" s="1"/>
    </row>
    <row r="84" spans="2:17" x14ac:dyDescent="0.3">
      <c r="C84" s="1"/>
    </row>
    <row r="85" spans="2:17" x14ac:dyDescent="0.3">
      <c r="C85" s="1"/>
    </row>
    <row r="86" spans="2:17" x14ac:dyDescent="0.3">
      <c r="C86" s="1"/>
    </row>
    <row r="87" spans="2:17" x14ac:dyDescent="0.3">
      <c r="C87" s="1"/>
    </row>
    <row r="88" spans="2:17" x14ac:dyDescent="0.3">
      <c r="C88" s="1"/>
    </row>
    <row r="89" spans="2:17" x14ac:dyDescent="0.3">
      <c r="C89" s="1"/>
    </row>
    <row r="90" spans="2:17" x14ac:dyDescent="0.3">
      <c r="C90" s="1"/>
    </row>
    <row r="91" spans="2:17" x14ac:dyDescent="0.3">
      <c r="C91" s="1"/>
    </row>
    <row r="92" spans="2:17" x14ac:dyDescent="0.3">
      <c r="C92" s="1"/>
    </row>
    <row r="93" spans="2:17" x14ac:dyDescent="0.3">
      <c r="C93" s="1"/>
    </row>
    <row r="94" spans="2:17" x14ac:dyDescent="0.3">
      <c r="C94" s="1"/>
    </row>
    <row r="95" spans="2:17" x14ac:dyDescent="0.3">
      <c r="C95" s="1"/>
    </row>
    <row r="96" spans="2:17" x14ac:dyDescent="0.3">
      <c r="C96" s="1"/>
    </row>
    <row r="97" spans="3:3" x14ac:dyDescent="0.3">
      <c r="C97" s="1"/>
    </row>
    <row r="98" spans="3:3" x14ac:dyDescent="0.3">
      <c r="C98" s="1"/>
    </row>
    <row r="99" spans="3:3" x14ac:dyDescent="0.3">
      <c r="C99" s="1"/>
    </row>
    <row r="100" spans="3:3" x14ac:dyDescent="0.3">
      <c r="C100" s="1"/>
    </row>
    <row r="101" spans="3:3" x14ac:dyDescent="0.3">
      <c r="C101" s="1"/>
    </row>
    <row r="102" spans="3:3" x14ac:dyDescent="0.3">
      <c r="C102" s="1"/>
    </row>
    <row r="103" spans="3:3" x14ac:dyDescent="0.3">
      <c r="C103" s="1"/>
    </row>
  </sheetData>
  <mergeCells count="6">
    <mergeCell ref="I2:L2"/>
    <mergeCell ref="D2:H2"/>
    <mergeCell ref="M2:Q2"/>
    <mergeCell ref="D3:G3"/>
    <mergeCell ref="I3:K3"/>
    <mergeCell ref="M3:P3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8"/>
  <sheetViews>
    <sheetView workbookViewId="0">
      <selection activeCell="D38" sqref="D38"/>
    </sheetView>
  </sheetViews>
  <sheetFormatPr defaultRowHeight="14.4" x14ac:dyDescent="0.3"/>
  <sheetData>
    <row r="1" spans="2:15" x14ac:dyDescent="0.3">
      <c r="D1" s="18" t="s">
        <v>90</v>
      </c>
    </row>
    <row r="3" spans="2:15" x14ac:dyDescent="0.3">
      <c r="B3" t="s">
        <v>15</v>
      </c>
      <c r="D3">
        <v>0.88227993000000005</v>
      </c>
      <c r="E3">
        <v>0.88227993000000005</v>
      </c>
      <c r="F3">
        <v>0.88227993000000005</v>
      </c>
      <c r="G3">
        <v>0.88227993000000005</v>
      </c>
      <c r="H3">
        <v>0.85236000999999995</v>
      </c>
      <c r="I3">
        <v>0.85236000999999995</v>
      </c>
      <c r="J3">
        <v>0.85236000999999995</v>
      </c>
      <c r="K3">
        <v>0.96409005000000003</v>
      </c>
      <c r="L3">
        <v>0.96409005000000003</v>
      </c>
      <c r="M3">
        <v>0.96409005000000003</v>
      </c>
      <c r="N3">
        <v>0.96409005000000003</v>
      </c>
      <c r="O3" s="3"/>
    </row>
    <row r="4" spans="2:15" x14ac:dyDescent="0.3">
      <c r="B4" t="s">
        <v>14</v>
      </c>
      <c r="D4">
        <v>0.21052999999999999</v>
      </c>
      <c r="E4">
        <v>0.21052999999999999</v>
      </c>
      <c r="F4">
        <v>0.21052999999999999</v>
      </c>
      <c r="G4">
        <v>0.21052999999999999</v>
      </c>
      <c r="H4">
        <v>0.20333001000000001</v>
      </c>
      <c r="I4">
        <v>0.20333001000000001</v>
      </c>
      <c r="J4">
        <v>0.20333001000000001</v>
      </c>
      <c r="K4">
        <v>0.28948000000000002</v>
      </c>
      <c r="L4">
        <v>0.28948000000000002</v>
      </c>
      <c r="M4">
        <v>0.28948000000000002</v>
      </c>
      <c r="N4">
        <v>0.28948000000000002</v>
      </c>
      <c r="O4" s="3"/>
    </row>
    <row r="5" spans="2:15" x14ac:dyDescent="0.3">
      <c r="B5" t="s">
        <v>13</v>
      </c>
      <c r="D5">
        <v>-4.3889999999999998E-2</v>
      </c>
      <c r="E5">
        <v>-4.3889999999999998E-2</v>
      </c>
      <c r="F5">
        <v>-4.3889999999999998E-2</v>
      </c>
      <c r="G5">
        <v>-4.3889999999999998E-2</v>
      </c>
      <c r="H5">
        <v>-4.2259999999999999E-2</v>
      </c>
      <c r="I5">
        <v>-4.2259999999999999E-2</v>
      </c>
      <c r="J5">
        <v>-4.2259999999999999E-2</v>
      </c>
      <c r="K5">
        <v>0.18251999999999999</v>
      </c>
      <c r="L5">
        <v>0.18251999999999999</v>
      </c>
      <c r="M5">
        <v>0.18251999999999999</v>
      </c>
      <c r="N5">
        <v>0.18251999999999999</v>
      </c>
      <c r="O5" s="3"/>
    </row>
    <row r="6" spans="2:15" x14ac:dyDescent="0.3">
      <c r="B6" t="s">
        <v>12</v>
      </c>
      <c r="D6">
        <v>9.7999999999999997E-3</v>
      </c>
      <c r="E6">
        <v>9.7999999999999997E-3</v>
      </c>
      <c r="F6">
        <v>9.7999999999999997E-3</v>
      </c>
      <c r="G6">
        <v>9.7999999999999997E-3</v>
      </c>
      <c r="H6">
        <v>9.3799999999999994E-3</v>
      </c>
      <c r="I6">
        <v>9.3799999999999994E-3</v>
      </c>
      <c r="J6">
        <v>9.3799999999999994E-3</v>
      </c>
      <c r="K6">
        <v>-0.13119</v>
      </c>
      <c r="L6">
        <v>-0.13119</v>
      </c>
      <c r="M6">
        <v>-0.13119</v>
      </c>
      <c r="N6">
        <v>-0.13119</v>
      </c>
      <c r="O6" s="3"/>
    </row>
    <row r="8" spans="2:15" x14ac:dyDescent="0.3">
      <c r="D8" t="s">
        <v>81</v>
      </c>
      <c r="E8" t="s">
        <v>81</v>
      </c>
      <c r="F8" t="s">
        <v>80</v>
      </c>
      <c r="G8" s="2" t="s">
        <v>80</v>
      </c>
      <c r="H8" t="s">
        <v>79</v>
      </c>
      <c r="I8" t="s">
        <v>79</v>
      </c>
      <c r="J8" s="2" t="s">
        <v>79</v>
      </c>
      <c r="K8" s="7" t="s">
        <v>78</v>
      </c>
      <c r="L8" s="7" t="s">
        <v>78</v>
      </c>
      <c r="M8" s="7" t="s">
        <v>78</v>
      </c>
      <c r="N8" s="15" t="s">
        <v>78</v>
      </c>
    </row>
    <row r="9" spans="2:15" x14ac:dyDescent="0.3">
      <c r="B9" s="5" t="s">
        <v>74</v>
      </c>
      <c r="C9" s="4"/>
      <c r="D9" t="s">
        <v>73</v>
      </c>
      <c r="E9" t="s">
        <v>72</v>
      </c>
      <c r="F9" t="s">
        <v>71</v>
      </c>
      <c r="G9" s="2" t="s">
        <v>70</v>
      </c>
      <c r="H9" t="s">
        <v>73</v>
      </c>
      <c r="I9" t="s">
        <v>72</v>
      </c>
      <c r="J9" s="2" t="s">
        <v>70</v>
      </c>
      <c r="K9" t="s">
        <v>73</v>
      </c>
      <c r="L9" t="s">
        <v>72</v>
      </c>
      <c r="M9" t="s">
        <v>71</v>
      </c>
      <c r="N9" s="2" t="s">
        <v>70</v>
      </c>
    </row>
    <row r="10" spans="2:15" x14ac:dyDescent="0.3">
      <c r="B10" s="5" t="s">
        <v>68</v>
      </c>
      <c r="C10" s="4"/>
      <c r="D10">
        <v>11</v>
      </c>
      <c r="E10">
        <v>12.2</v>
      </c>
      <c r="F10">
        <v>12</v>
      </c>
      <c r="G10" s="2">
        <v>12.8</v>
      </c>
      <c r="H10">
        <v>10.8</v>
      </c>
      <c r="I10">
        <v>12.2</v>
      </c>
      <c r="J10" s="2">
        <v>12</v>
      </c>
      <c r="K10" s="7">
        <v>9.8000000000000007</v>
      </c>
      <c r="L10" s="7">
        <v>10</v>
      </c>
      <c r="M10" s="7">
        <v>10.3</v>
      </c>
      <c r="N10" s="2">
        <v>10.199999999999999</v>
      </c>
    </row>
    <row r="11" spans="2:15" x14ac:dyDescent="0.3">
      <c r="C11" s="14" t="s">
        <v>67</v>
      </c>
      <c r="D11" s="13">
        <v>12.2</v>
      </c>
      <c r="E11" s="13">
        <v>14</v>
      </c>
      <c r="F11" s="13">
        <v>16</v>
      </c>
      <c r="G11" s="12">
        <v>19</v>
      </c>
      <c r="H11" s="13">
        <v>12.2</v>
      </c>
      <c r="I11" s="13">
        <v>14</v>
      </c>
      <c r="J11" s="12">
        <v>18</v>
      </c>
      <c r="K11" s="13">
        <v>11.4</v>
      </c>
      <c r="L11" s="13">
        <v>12.3</v>
      </c>
      <c r="M11" s="13">
        <v>13.1</v>
      </c>
      <c r="N11" s="12">
        <v>14.1</v>
      </c>
      <c r="O11" s="3"/>
    </row>
    <row r="12" spans="2:15" x14ac:dyDescent="0.3">
      <c r="C12" t="s">
        <v>89</v>
      </c>
      <c r="D12" t="str">
        <f t="shared" ref="D12:N12" si="0">D9</f>
        <v>Code</v>
      </c>
      <c r="E12" t="str">
        <f t="shared" si="0"/>
        <v>Tier 1</v>
      </c>
      <c r="F12" t="str">
        <f t="shared" si="0"/>
        <v>Tier 2</v>
      </c>
      <c r="G12" t="str">
        <f t="shared" si="0"/>
        <v>Tier 3</v>
      </c>
      <c r="H12" t="str">
        <f t="shared" si="0"/>
        <v>Code</v>
      </c>
      <c r="I12" t="str">
        <f t="shared" si="0"/>
        <v>Tier 1</v>
      </c>
      <c r="J12" t="str">
        <f t="shared" si="0"/>
        <v>Tier 3</v>
      </c>
      <c r="K12" t="str">
        <f t="shared" si="0"/>
        <v>Code</v>
      </c>
      <c r="L12" t="str">
        <f t="shared" si="0"/>
        <v>Tier 1</v>
      </c>
      <c r="M12" t="str">
        <f t="shared" si="0"/>
        <v>Tier 2</v>
      </c>
      <c r="N12" t="str">
        <f t="shared" si="0"/>
        <v>Tier 3</v>
      </c>
    </row>
    <row r="13" spans="2:15" x14ac:dyDescent="0.3">
      <c r="C13">
        <v>0.01</v>
      </c>
      <c r="D13" s="17">
        <f t="shared" ref="D13:N18" si="1">D$3+D$4*$C13+D$5*$C13^2+D$6*$C13^3</f>
        <v>0.88438085080000006</v>
      </c>
      <c r="E13" s="17">
        <f t="shared" si="1"/>
        <v>0.88438085080000006</v>
      </c>
      <c r="F13" s="17">
        <f t="shared" si="1"/>
        <v>0.88438085080000006</v>
      </c>
      <c r="G13" s="17">
        <f t="shared" si="1"/>
        <v>0.88438085080000006</v>
      </c>
      <c r="H13" s="17">
        <f t="shared" si="1"/>
        <v>0.85438909347999992</v>
      </c>
      <c r="I13" s="17">
        <f t="shared" si="1"/>
        <v>0.85438909347999992</v>
      </c>
      <c r="J13" s="17">
        <f t="shared" si="1"/>
        <v>0.85438909347999992</v>
      </c>
      <c r="K13" s="17">
        <f t="shared" si="1"/>
        <v>0.96700297081000008</v>
      </c>
      <c r="L13" s="17">
        <f t="shared" si="1"/>
        <v>0.96700297081000008</v>
      </c>
      <c r="M13" s="17">
        <f t="shared" si="1"/>
        <v>0.96700297081000008</v>
      </c>
      <c r="N13" s="17">
        <f t="shared" si="1"/>
        <v>0.96700297081000008</v>
      </c>
      <c r="O13" s="17"/>
    </row>
    <row r="14" spans="2:15" x14ac:dyDescent="0.3">
      <c r="C14">
        <v>0.1</v>
      </c>
      <c r="D14" s="17">
        <f t="shared" si="1"/>
        <v>0.90290382999999996</v>
      </c>
      <c r="E14" s="17">
        <f t="shared" si="1"/>
        <v>0.90290382999999996</v>
      </c>
      <c r="F14" s="17">
        <f t="shared" si="1"/>
        <v>0.90290382999999996</v>
      </c>
      <c r="G14" s="17">
        <f t="shared" si="1"/>
        <v>0.90290382999999996</v>
      </c>
      <c r="H14" s="17">
        <f t="shared" si="1"/>
        <v>0.87227979099999986</v>
      </c>
      <c r="I14" s="17">
        <f t="shared" si="1"/>
        <v>0.87227979099999986</v>
      </c>
      <c r="J14" s="17">
        <f t="shared" si="1"/>
        <v>0.87227979099999986</v>
      </c>
      <c r="K14" s="17">
        <f t="shared" si="1"/>
        <v>0.99473206000000003</v>
      </c>
      <c r="L14" s="17">
        <f t="shared" si="1"/>
        <v>0.99473206000000003</v>
      </c>
      <c r="M14" s="17">
        <f t="shared" si="1"/>
        <v>0.99473206000000003</v>
      </c>
      <c r="N14" s="17">
        <f t="shared" si="1"/>
        <v>0.99473206000000003</v>
      </c>
      <c r="O14" s="17"/>
    </row>
    <row r="15" spans="2:15" x14ac:dyDescent="0.3">
      <c r="C15">
        <f>+C14+0.1</f>
        <v>0.2</v>
      </c>
      <c r="D15" s="17">
        <f t="shared" si="1"/>
        <v>0.92270873000000009</v>
      </c>
      <c r="E15" s="17">
        <f t="shared" si="1"/>
        <v>0.92270873000000009</v>
      </c>
      <c r="F15" s="17">
        <f t="shared" si="1"/>
        <v>0.92270873000000009</v>
      </c>
      <c r="G15" s="17">
        <f t="shared" si="1"/>
        <v>0.92270873000000009</v>
      </c>
      <c r="H15" s="17">
        <f t="shared" si="1"/>
        <v>0.89141065200000003</v>
      </c>
      <c r="I15" s="17">
        <f t="shared" si="1"/>
        <v>0.89141065200000003</v>
      </c>
      <c r="J15" s="17">
        <f t="shared" si="1"/>
        <v>0.89141065200000003</v>
      </c>
      <c r="K15" s="17">
        <f t="shared" si="1"/>
        <v>1.0282373300000001</v>
      </c>
      <c r="L15" s="17">
        <f t="shared" si="1"/>
        <v>1.0282373300000001</v>
      </c>
      <c r="M15" s="17">
        <f t="shared" si="1"/>
        <v>1.0282373300000001</v>
      </c>
      <c r="N15" s="17">
        <f t="shared" si="1"/>
        <v>1.0282373300000001</v>
      </c>
      <c r="O15" s="17"/>
    </row>
    <row r="16" spans="2:15" x14ac:dyDescent="0.3">
      <c r="C16">
        <f>+C15+0.1</f>
        <v>0.30000000000000004</v>
      </c>
      <c r="D16" s="17">
        <f t="shared" si="1"/>
        <v>0.94175343</v>
      </c>
      <c r="E16" s="17">
        <f t="shared" si="1"/>
        <v>0.94175343</v>
      </c>
      <c r="F16" s="17">
        <f t="shared" si="1"/>
        <v>0.94175343</v>
      </c>
      <c r="G16" s="17">
        <f t="shared" si="1"/>
        <v>0.94175343</v>
      </c>
      <c r="H16" s="17">
        <f t="shared" si="1"/>
        <v>0.90980887300000002</v>
      </c>
      <c r="I16" s="17">
        <f t="shared" si="1"/>
        <v>0.90980887300000002</v>
      </c>
      <c r="J16" s="17">
        <f t="shared" si="1"/>
        <v>0.90980887300000002</v>
      </c>
      <c r="K16" s="17">
        <f t="shared" si="1"/>
        <v>1.06381872</v>
      </c>
      <c r="L16" s="17">
        <f t="shared" si="1"/>
        <v>1.06381872</v>
      </c>
      <c r="M16" s="17">
        <f t="shared" si="1"/>
        <v>1.06381872</v>
      </c>
      <c r="N16" s="17">
        <f t="shared" si="1"/>
        <v>1.06381872</v>
      </c>
      <c r="O16" s="17"/>
    </row>
    <row r="17" spans="3:15" x14ac:dyDescent="0.3">
      <c r="C17">
        <f>+C16+0.1</f>
        <v>0.4</v>
      </c>
      <c r="D17" s="17">
        <f t="shared" si="1"/>
        <v>0.96009673000000018</v>
      </c>
      <c r="E17" s="17">
        <f t="shared" si="1"/>
        <v>0.96009673000000018</v>
      </c>
      <c r="F17" s="17">
        <f t="shared" si="1"/>
        <v>0.96009673000000018</v>
      </c>
      <c r="G17" s="17">
        <f t="shared" si="1"/>
        <v>0.96009673000000018</v>
      </c>
      <c r="H17" s="17">
        <f t="shared" si="1"/>
        <v>0.92753073399999997</v>
      </c>
      <c r="I17" s="17">
        <f t="shared" si="1"/>
        <v>0.92753073399999997</v>
      </c>
      <c r="J17" s="17">
        <f t="shared" si="1"/>
        <v>0.92753073399999997</v>
      </c>
      <c r="K17" s="17">
        <f t="shared" si="1"/>
        <v>1.1006890900000001</v>
      </c>
      <c r="L17" s="17">
        <f t="shared" si="1"/>
        <v>1.1006890900000001</v>
      </c>
      <c r="M17" s="17">
        <f t="shared" si="1"/>
        <v>1.1006890900000001</v>
      </c>
      <c r="N17" s="17">
        <f t="shared" si="1"/>
        <v>1.1006890900000001</v>
      </c>
      <c r="O17" s="17"/>
    </row>
    <row r="18" spans="3:15" x14ac:dyDescent="0.3">
      <c r="C18">
        <f>+C17+0.1</f>
        <v>0.5</v>
      </c>
      <c r="D18" s="17">
        <f t="shared" si="1"/>
        <v>0.97779743000000008</v>
      </c>
      <c r="E18" s="17">
        <f t="shared" si="1"/>
        <v>0.97779743000000008</v>
      </c>
      <c r="F18" s="17">
        <f t="shared" si="1"/>
        <v>0.97779743000000008</v>
      </c>
      <c r="G18" s="17">
        <f t="shared" si="1"/>
        <v>0.97779743000000008</v>
      </c>
      <c r="H18" s="17">
        <f t="shared" si="1"/>
        <v>0.94463251499999989</v>
      </c>
      <c r="I18" s="17">
        <f t="shared" si="1"/>
        <v>0.94463251499999989</v>
      </c>
      <c r="J18" s="17">
        <f t="shared" si="1"/>
        <v>0.94463251499999989</v>
      </c>
      <c r="K18" s="17">
        <f t="shared" si="1"/>
        <v>1.1380613000000002</v>
      </c>
      <c r="L18" s="17">
        <f t="shared" si="1"/>
        <v>1.1380613000000002</v>
      </c>
      <c r="M18" s="17">
        <f t="shared" si="1"/>
        <v>1.1380613000000002</v>
      </c>
      <c r="N18" s="17">
        <f t="shared" si="1"/>
        <v>1.1380613000000002</v>
      </c>
      <c r="O18" s="17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BH19"/>
  <sheetViews>
    <sheetView topLeftCell="A3" workbookViewId="0">
      <selection activeCell="C9" sqref="C9:R12"/>
    </sheetView>
  </sheetViews>
  <sheetFormatPr defaultRowHeight="14.4" x14ac:dyDescent="0.3"/>
  <sheetData>
    <row r="4" spans="2:60" x14ac:dyDescent="0.3">
      <c r="B4" t="s">
        <v>15</v>
      </c>
      <c r="D4">
        <v>0</v>
      </c>
      <c r="E4">
        <v>0</v>
      </c>
      <c r="F4">
        <v>0</v>
      </c>
      <c r="G4">
        <v>2.8050000000000002E-3</v>
      </c>
      <c r="H4" s="3">
        <v>1.8440000000000002E-2</v>
      </c>
      <c r="I4">
        <v>0</v>
      </c>
      <c r="J4">
        <v>0</v>
      </c>
      <c r="K4">
        <v>8.0595930000000003E-3</v>
      </c>
      <c r="L4" s="3">
        <v>1.8429999999999998E-2</v>
      </c>
      <c r="M4">
        <v>-2.6645350000000002E-15</v>
      </c>
      <c r="N4">
        <v>1.090736E-2</v>
      </c>
      <c r="O4">
        <v>-5.2583380000000004E-3</v>
      </c>
      <c r="P4">
        <v>-1.8927729999999999E-3</v>
      </c>
      <c r="Q4" s="3">
        <v>2.6305800000000001</v>
      </c>
      <c r="R4" s="3">
        <v>0.12411999999999999</v>
      </c>
    </row>
    <row r="5" spans="2:60" x14ac:dyDescent="0.3">
      <c r="B5" t="s">
        <v>14</v>
      </c>
      <c r="D5">
        <v>1</v>
      </c>
      <c r="E5">
        <v>1</v>
      </c>
      <c r="F5">
        <v>1</v>
      </c>
      <c r="G5">
        <v>0.75061</v>
      </c>
      <c r="H5" s="3">
        <v>1.1476200000000001</v>
      </c>
      <c r="I5">
        <v>1</v>
      </c>
      <c r="J5">
        <v>1</v>
      </c>
      <c r="K5">
        <v>0.83828979999999997</v>
      </c>
      <c r="L5" s="3">
        <v>1.1476200000000001</v>
      </c>
      <c r="M5">
        <v>0.9559993</v>
      </c>
      <c r="N5">
        <v>0.56519770000000003</v>
      </c>
      <c r="O5">
        <v>0.68193340000000002</v>
      </c>
      <c r="P5">
        <v>0.59048820000000002</v>
      </c>
      <c r="Q5" s="3">
        <v>-9.4999900000000004</v>
      </c>
      <c r="R5" s="3">
        <v>0.37624000000000002</v>
      </c>
    </row>
    <row r="6" spans="2:60" x14ac:dyDescent="0.3">
      <c r="B6" t="s">
        <v>13</v>
      </c>
      <c r="D6">
        <v>0</v>
      </c>
      <c r="E6">
        <v>0</v>
      </c>
      <c r="F6">
        <v>0</v>
      </c>
      <c r="G6">
        <v>0.24320800000000001</v>
      </c>
      <c r="H6" s="3">
        <v>-0.20832999999999999</v>
      </c>
      <c r="I6">
        <v>0</v>
      </c>
      <c r="J6">
        <v>0</v>
      </c>
      <c r="K6">
        <v>0.14650550000000001</v>
      </c>
      <c r="L6" s="3">
        <v>-0.20832999999999999</v>
      </c>
      <c r="M6">
        <v>4.4000699999999997E-2</v>
      </c>
      <c r="N6">
        <v>0.42433710000000002</v>
      </c>
      <c r="O6">
        <v>0.33272360000000001</v>
      </c>
      <c r="P6">
        <v>0.41544950000000003</v>
      </c>
      <c r="Q6" s="3">
        <v>14.27181</v>
      </c>
      <c r="R6" s="3">
        <v>1.2934600000000001</v>
      </c>
    </row>
    <row r="7" spans="2:60" x14ac:dyDescent="0.3">
      <c r="B7" t="s">
        <v>12</v>
      </c>
      <c r="D7">
        <v>0</v>
      </c>
      <c r="E7">
        <v>0</v>
      </c>
      <c r="F7">
        <v>0</v>
      </c>
      <c r="G7">
        <v>0</v>
      </c>
      <c r="H7" s="3">
        <v>4.2270000000000002E-2</v>
      </c>
      <c r="I7">
        <v>0</v>
      </c>
      <c r="J7">
        <v>0</v>
      </c>
      <c r="K7">
        <v>0</v>
      </c>
      <c r="L7" s="3">
        <v>4.2270000000000002E-2</v>
      </c>
      <c r="M7">
        <v>0</v>
      </c>
      <c r="N7">
        <v>0</v>
      </c>
      <c r="O7">
        <v>0</v>
      </c>
      <c r="P7">
        <v>0</v>
      </c>
      <c r="Q7" s="3">
        <v>-6.4024000000000001</v>
      </c>
      <c r="R7" s="3">
        <v>-0.79381999999999997</v>
      </c>
    </row>
    <row r="8" spans="2:60" ht="15" thickBot="1" x14ac:dyDescent="0.35"/>
    <row r="9" spans="2:60" ht="15" thickBot="1" x14ac:dyDescent="0.35">
      <c r="D9" s="130" t="s">
        <v>81</v>
      </c>
      <c r="E9" s="131"/>
      <c r="F9" s="131"/>
      <c r="G9" s="131"/>
      <c r="H9" s="132"/>
      <c r="I9" s="130" t="s">
        <v>79</v>
      </c>
      <c r="J9" s="131"/>
      <c r="K9" s="131"/>
      <c r="L9" s="132"/>
      <c r="M9" s="133" t="s">
        <v>78</v>
      </c>
      <c r="N9" s="134"/>
      <c r="O9" s="134"/>
      <c r="P9" s="134"/>
      <c r="Q9" s="134"/>
      <c r="R9" s="135"/>
    </row>
    <row r="10" spans="2:60" x14ac:dyDescent="0.3">
      <c r="B10" s="55" t="s">
        <v>74</v>
      </c>
      <c r="C10" s="56"/>
      <c r="D10" s="35" t="s">
        <v>73</v>
      </c>
      <c r="E10" s="3" t="s">
        <v>72</v>
      </c>
      <c r="F10" s="3" t="s">
        <v>71</v>
      </c>
      <c r="G10" s="2" t="s">
        <v>70</v>
      </c>
      <c r="H10" s="36" t="s">
        <v>69</v>
      </c>
      <c r="I10" s="35" t="s">
        <v>73</v>
      </c>
      <c r="J10" s="3" t="s">
        <v>72</v>
      </c>
      <c r="K10" s="2" t="s">
        <v>70</v>
      </c>
      <c r="L10" s="36" t="s">
        <v>69</v>
      </c>
      <c r="M10" s="35" t="s">
        <v>73</v>
      </c>
      <c r="N10" s="3" t="s">
        <v>72</v>
      </c>
      <c r="O10" s="3" t="s">
        <v>71</v>
      </c>
      <c r="P10" s="2" t="s">
        <v>70</v>
      </c>
      <c r="Q10" s="52" t="s">
        <v>69</v>
      </c>
      <c r="R10" s="48" t="s">
        <v>91</v>
      </c>
    </row>
    <row r="11" spans="2:60" x14ac:dyDescent="0.3">
      <c r="C11" s="59" t="s">
        <v>68</v>
      </c>
      <c r="D11" s="35">
        <v>11</v>
      </c>
      <c r="E11" s="3">
        <v>12.2</v>
      </c>
      <c r="F11" s="3">
        <v>12</v>
      </c>
      <c r="G11" s="2">
        <v>12.8</v>
      </c>
      <c r="H11" s="36"/>
      <c r="I11" s="35">
        <v>10.8</v>
      </c>
      <c r="J11" s="3">
        <v>12.2</v>
      </c>
      <c r="K11" s="2">
        <v>12</v>
      </c>
      <c r="L11" s="36"/>
      <c r="M11" s="47">
        <v>9.8000000000000007</v>
      </c>
      <c r="N11" s="7">
        <v>10</v>
      </c>
      <c r="O11" s="7">
        <v>10.3</v>
      </c>
      <c r="P11" s="2">
        <v>10.199999999999999</v>
      </c>
      <c r="Q11" s="53"/>
      <c r="R11" s="49"/>
    </row>
    <row r="12" spans="2:60" x14ac:dyDescent="0.3">
      <c r="C12" s="57" t="s">
        <v>67</v>
      </c>
      <c r="D12" s="37">
        <v>12.7</v>
      </c>
      <c r="E12" s="13">
        <v>14</v>
      </c>
      <c r="F12" s="13">
        <v>16</v>
      </c>
      <c r="G12" s="12">
        <v>19</v>
      </c>
      <c r="H12" s="38"/>
      <c r="I12" s="37">
        <v>12.2</v>
      </c>
      <c r="J12" s="13">
        <v>14</v>
      </c>
      <c r="K12" s="12">
        <v>18</v>
      </c>
      <c r="L12" s="38"/>
      <c r="M12" s="37">
        <v>11.4</v>
      </c>
      <c r="N12" s="13">
        <v>12.3</v>
      </c>
      <c r="O12" s="13">
        <v>13.1</v>
      </c>
      <c r="P12" s="12">
        <v>14.1</v>
      </c>
      <c r="Q12" s="19"/>
      <c r="R12" s="54"/>
    </row>
    <row r="13" spans="2:60" x14ac:dyDescent="0.3">
      <c r="C13" s="49" t="s">
        <v>89</v>
      </c>
      <c r="D13" s="35" t="str">
        <f>D10</f>
        <v>Code</v>
      </c>
      <c r="E13" s="3" t="str">
        <f>E10</f>
        <v>Tier 1</v>
      </c>
      <c r="F13" s="3" t="str">
        <f>F10</f>
        <v>Tier 2</v>
      </c>
      <c r="G13" s="3" t="str">
        <f>G10</f>
        <v>Tier 3</v>
      </c>
      <c r="H13" s="36" t="s">
        <v>69</v>
      </c>
      <c r="I13" s="35" t="str">
        <f>I10</f>
        <v>Code</v>
      </c>
      <c r="J13" s="3" t="str">
        <f>J10</f>
        <v>Tier 1</v>
      </c>
      <c r="K13" s="3" t="str">
        <f>K10</f>
        <v>Tier 3</v>
      </c>
      <c r="L13" s="36" t="s">
        <v>69</v>
      </c>
      <c r="M13" s="35" t="str">
        <f>M10</f>
        <v>Code</v>
      </c>
      <c r="N13" s="3" t="str">
        <f>N10</f>
        <v>Tier 1</v>
      </c>
      <c r="O13" s="3" t="str">
        <f>O10</f>
        <v>Tier 2</v>
      </c>
      <c r="P13" s="3" t="str">
        <f>P10</f>
        <v>Tier 3</v>
      </c>
      <c r="Q13" s="3" t="s">
        <v>69</v>
      </c>
      <c r="R13" s="49" t="s">
        <v>91</v>
      </c>
    </row>
    <row r="14" spans="2:60" x14ac:dyDescent="0.3">
      <c r="C14" s="49">
        <v>0.5</v>
      </c>
      <c r="D14" s="39">
        <f t="shared" ref="D14:R19" si="0">D$4+D$5*$C14+D$6*$C14^2+D$7*$C14^3</f>
        <v>0.5</v>
      </c>
      <c r="E14" s="40">
        <f t="shared" si="0"/>
        <v>0.5</v>
      </c>
      <c r="F14" s="40">
        <f t="shared" si="0"/>
        <v>0.5</v>
      </c>
      <c r="G14" s="40">
        <f t="shared" si="0"/>
        <v>0.43891200000000002</v>
      </c>
      <c r="H14" s="41">
        <f t="shared" si="0"/>
        <v>0.54545125000000005</v>
      </c>
      <c r="I14" s="39">
        <f t="shared" si="0"/>
        <v>0.5</v>
      </c>
      <c r="J14" s="40">
        <f t="shared" si="0"/>
        <v>0.5</v>
      </c>
      <c r="K14" s="40">
        <f t="shared" si="0"/>
        <v>0.46383086799999995</v>
      </c>
      <c r="L14" s="41">
        <f t="shared" si="0"/>
        <v>0.54544124999999999</v>
      </c>
      <c r="M14" s="39">
        <f t="shared" si="0"/>
        <v>0.48899982499999733</v>
      </c>
      <c r="N14" s="40">
        <f t="shared" si="0"/>
        <v>0.399590485</v>
      </c>
      <c r="O14" s="40">
        <f t="shared" si="0"/>
        <v>0.41888926200000004</v>
      </c>
      <c r="P14" s="40">
        <f t="shared" si="0"/>
        <v>0.397213702</v>
      </c>
      <c r="Q14" s="40">
        <f t="shared" si="0"/>
        <v>0.64823750000000002</v>
      </c>
      <c r="R14" s="50">
        <f t="shared" si="0"/>
        <v>0.53637749999999995</v>
      </c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</row>
    <row r="15" spans="2:60" x14ac:dyDescent="0.3">
      <c r="C15" s="49">
        <f>C14+0.1</f>
        <v>0.6</v>
      </c>
      <c r="D15" s="39">
        <f t="shared" si="0"/>
        <v>0.6</v>
      </c>
      <c r="E15" s="40">
        <f t="shared" si="0"/>
        <v>0.6</v>
      </c>
      <c r="F15" s="40">
        <f t="shared" si="0"/>
        <v>0.6</v>
      </c>
      <c r="G15" s="40">
        <f t="shared" si="0"/>
        <v>0.54072587999999999</v>
      </c>
      <c r="H15" s="41">
        <f t="shared" si="0"/>
        <v>0.64114352000000008</v>
      </c>
      <c r="I15" s="39">
        <f t="shared" si="0"/>
        <v>0.6</v>
      </c>
      <c r="J15" s="40">
        <f t="shared" si="0"/>
        <v>0.6</v>
      </c>
      <c r="K15" s="40">
        <f t="shared" si="0"/>
        <v>0.56377545299999998</v>
      </c>
      <c r="L15" s="41">
        <f t="shared" si="0"/>
        <v>0.64113352000000001</v>
      </c>
      <c r="M15" s="39">
        <f t="shared" si="0"/>
        <v>0.58943983199999739</v>
      </c>
      <c r="N15" s="40">
        <f t="shared" si="0"/>
        <v>0.50278733599999992</v>
      </c>
      <c r="O15" s="40">
        <f t="shared" si="0"/>
        <v>0.52368219800000004</v>
      </c>
      <c r="P15" s="40">
        <f t="shared" si="0"/>
        <v>0.50196196699999995</v>
      </c>
      <c r="Q15" s="40">
        <f t="shared" si="0"/>
        <v>0.68551920000000011</v>
      </c>
      <c r="R15" s="50">
        <f t="shared" si="0"/>
        <v>0.64404447999999992</v>
      </c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</row>
    <row r="16" spans="2:60" x14ac:dyDescent="0.3">
      <c r="C16" s="49">
        <f>+C15+0.1</f>
        <v>0.7</v>
      </c>
      <c r="D16" s="39">
        <f t="shared" si="0"/>
        <v>0.7</v>
      </c>
      <c r="E16" s="40">
        <f t="shared" si="0"/>
        <v>0.7</v>
      </c>
      <c r="F16" s="40">
        <f t="shared" si="0"/>
        <v>0.7</v>
      </c>
      <c r="G16" s="40">
        <f t="shared" si="0"/>
        <v>0.64740391999999991</v>
      </c>
      <c r="H16" s="41">
        <f t="shared" si="0"/>
        <v>0.73419091000000003</v>
      </c>
      <c r="I16" s="39">
        <f t="shared" si="0"/>
        <v>0.7</v>
      </c>
      <c r="J16" s="40">
        <f t="shared" si="0"/>
        <v>0.7</v>
      </c>
      <c r="K16" s="40">
        <f t="shared" si="0"/>
        <v>0.666650148</v>
      </c>
      <c r="L16" s="41">
        <f t="shared" si="0"/>
        <v>0.73418090999999996</v>
      </c>
      <c r="M16" s="39">
        <f t="shared" si="0"/>
        <v>0.69075985299999731</v>
      </c>
      <c r="N16" s="40">
        <f t="shared" si="0"/>
        <v>0.614470929</v>
      </c>
      <c r="O16" s="40">
        <f t="shared" si="0"/>
        <v>0.63512960600000001</v>
      </c>
      <c r="P16" s="40">
        <f t="shared" si="0"/>
        <v>0.61501922199999992</v>
      </c>
      <c r="Q16" s="40">
        <f t="shared" si="0"/>
        <v>0.77775069999999991</v>
      </c>
      <c r="R16" s="50">
        <f t="shared" si="0"/>
        <v>0.74900314000000001</v>
      </c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</row>
    <row r="17" spans="3:60" x14ac:dyDescent="0.3">
      <c r="C17" s="49">
        <f>+C16+0.1</f>
        <v>0.79999999999999993</v>
      </c>
      <c r="D17" s="39">
        <f t="shared" si="0"/>
        <v>0.79999999999999993</v>
      </c>
      <c r="E17" s="40">
        <f t="shared" si="0"/>
        <v>0.79999999999999993</v>
      </c>
      <c r="F17" s="40">
        <f t="shared" si="0"/>
        <v>0.79999999999999993</v>
      </c>
      <c r="G17" s="40">
        <f t="shared" si="0"/>
        <v>0.75894611999999984</v>
      </c>
      <c r="H17" s="41">
        <f t="shared" si="0"/>
        <v>0.82484704000000009</v>
      </c>
      <c r="I17" s="39">
        <f t="shared" si="0"/>
        <v>0.79999999999999993</v>
      </c>
      <c r="J17" s="40">
        <f t="shared" si="0"/>
        <v>0.79999999999999993</v>
      </c>
      <c r="K17" s="40">
        <f t="shared" si="0"/>
        <v>0.77245495299999989</v>
      </c>
      <c r="L17" s="41">
        <f t="shared" si="0"/>
        <v>0.82483704000000002</v>
      </c>
      <c r="M17" s="39">
        <f t="shared" si="0"/>
        <v>0.79295988799999717</v>
      </c>
      <c r="N17" s="40">
        <f t="shared" si="0"/>
        <v>0.73464126399999996</v>
      </c>
      <c r="O17" s="40">
        <f t="shared" si="0"/>
        <v>0.75323148599999989</v>
      </c>
      <c r="P17" s="40">
        <f t="shared" si="0"/>
        <v>0.73638546699999985</v>
      </c>
      <c r="Q17" s="40">
        <f t="shared" si="0"/>
        <v>0.88651760000000035</v>
      </c>
      <c r="R17" s="50">
        <f t="shared" si="0"/>
        <v>0.84649056000000011</v>
      </c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</row>
    <row r="18" spans="3:60" x14ac:dyDescent="0.3">
      <c r="C18" s="49">
        <f>+C17+0.1</f>
        <v>0.89999999999999991</v>
      </c>
      <c r="D18" s="39">
        <f t="shared" si="0"/>
        <v>0.89999999999999991</v>
      </c>
      <c r="E18" s="40">
        <f t="shared" si="0"/>
        <v>0.89999999999999991</v>
      </c>
      <c r="F18" s="40">
        <f t="shared" si="0"/>
        <v>0.89999999999999991</v>
      </c>
      <c r="G18" s="40">
        <f t="shared" si="0"/>
        <v>0.87535247999999988</v>
      </c>
      <c r="H18" s="41">
        <f t="shared" si="0"/>
        <v>0.91336553000000009</v>
      </c>
      <c r="I18" s="39">
        <f t="shared" si="0"/>
        <v>0.89999999999999991</v>
      </c>
      <c r="J18" s="40">
        <f t="shared" si="0"/>
        <v>0.89999999999999991</v>
      </c>
      <c r="K18" s="40">
        <f t="shared" si="0"/>
        <v>0.88118986799999988</v>
      </c>
      <c r="L18" s="41">
        <f t="shared" si="0"/>
        <v>0.91335553000000003</v>
      </c>
      <c r="M18" s="39">
        <f t="shared" si="0"/>
        <v>0.89603993699999718</v>
      </c>
      <c r="N18" s="40">
        <f t="shared" si="0"/>
        <v>0.86329834099999991</v>
      </c>
      <c r="O18" s="40">
        <f t="shared" si="0"/>
        <v>0.87798783799999991</v>
      </c>
      <c r="P18" s="40">
        <f t="shared" si="0"/>
        <v>0.86606070199999996</v>
      </c>
      <c r="Q18" s="40">
        <f t="shared" si="0"/>
        <v>0.97340549999999926</v>
      </c>
      <c r="R18" s="50">
        <f t="shared" si="0"/>
        <v>0.93174382000000011</v>
      </c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</row>
    <row r="19" spans="3:60" ht="15" thickBot="1" x14ac:dyDescent="0.35">
      <c r="C19" s="58">
        <f>+C18+0.1</f>
        <v>0.99999999999999989</v>
      </c>
      <c r="D19" s="42">
        <f t="shared" si="0"/>
        <v>0.99999999999999989</v>
      </c>
      <c r="E19" s="43">
        <f t="shared" si="0"/>
        <v>0.99999999999999989</v>
      </c>
      <c r="F19" s="43">
        <f t="shared" si="0"/>
        <v>0.99999999999999989</v>
      </c>
      <c r="G19" s="43">
        <f t="shared" si="0"/>
        <v>0.99662299999999981</v>
      </c>
      <c r="H19" s="44">
        <f t="shared" si="0"/>
        <v>1</v>
      </c>
      <c r="I19" s="42">
        <f t="shared" si="0"/>
        <v>0.99999999999999989</v>
      </c>
      <c r="J19" s="43">
        <f t="shared" si="0"/>
        <v>0.99999999999999989</v>
      </c>
      <c r="K19" s="43">
        <f t="shared" si="0"/>
        <v>0.99285489299999985</v>
      </c>
      <c r="L19" s="44">
        <f t="shared" si="0"/>
        <v>0.99998999999999993</v>
      </c>
      <c r="M19" s="42">
        <f t="shared" si="0"/>
        <v>0.99999999999999722</v>
      </c>
      <c r="N19" s="43">
        <f t="shared" si="0"/>
        <v>1.00044216</v>
      </c>
      <c r="O19" s="43">
        <f t="shared" si="0"/>
        <v>1.0093986619999999</v>
      </c>
      <c r="P19" s="43">
        <f t="shared" si="0"/>
        <v>1.0040449269999998</v>
      </c>
      <c r="Q19" s="43">
        <f t="shared" si="0"/>
        <v>1</v>
      </c>
      <c r="R19" s="51">
        <f t="shared" si="0"/>
        <v>1</v>
      </c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</row>
  </sheetData>
  <mergeCells count="3">
    <mergeCell ref="D9:H9"/>
    <mergeCell ref="I9:L9"/>
    <mergeCell ref="M9:R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BH18"/>
  <sheetViews>
    <sheetView workbookViewId="0">
      <selection activeCell="C8" sqref="C8:R11"/>
    </sheetView>
  </sheetViews>
  <sheetFormatPr defaultRowHeight="14.4" x14ac:dyDescent="0.3"/>
  <sheetData>
    <row r="3" spans="2:60" x14ac:dyDescent="0.3">
      <c r="B3" t="s">
        <v>9</v>
      </c>
      <c r="D3">
        <v>0</v>
      </c>
      <c r="E3">
        <v>0</v>
      </c>
      <c r="F3">
        <v>0</v>
      </c>
      <c r="G3">
        <v>-2.9129999999999998E-3</v>
      </c>
      <c r="H3" s="3">
        <v>1.8440000000000002E-2</v>
      </c>
      <c r="I3">
        <v>0</v>
      </c>
      <c r="J3">
        <v>0</v>
      </c>
      <c r="K3">
        <v>7.3097280000000004E-4</v>
      </c>
      <c r="L3" s="3">
        <v>1.8429999999999998E-2</v>
      </c>
      <c r="M3">
        <v>0</v>
      </c>
      <c r="N3">
        <v>0</v>
      </c>
      <c r="O3">
        <v>0</v>
      </c>
      <c r="P3">
        <v>-1.5573639999999999E-4</v>
      </c>
      <c r="Q3" s="3">
        <v>2.6305800000000001</v>
      </c>
      <c r="R3" s="3">
        <v>0.12411999999999999</v>
      </c>
    </row>
    <row r="4" spans="2:60" x14ac:dyDescent="0.3">
      <c r="B4" t="s">
        <v>8</v>
      </c>
      <c r="D4">
        <v>2</v>
      </c>
      <c r="E4">
        <v>1.5151520000000001</v>
      </c>
      <c r="F4">
        <v>2</v>
      </c>
      <c r="G4">
        <v>0.59530000000000005</v>
      </c>
      <c r="H4" s="3">
        <v>1.1476200000000001</v>
      </c>
      <c r="I4">
        <v>2</v>
      </c>
      <c r="J4">
        <v>2</v>
      </c>
      <c r="K4">
        <v>0.67242749999999996</v>
      </c>
      <c r="L4" s="3">
        <v>1.1476200000000001</v>
      </c>
      <c r="M4">
        <v>2</v>
      </c>
      <c r="N4">
        <v>3.69</v>
      </c>
      <c r="O4">
        <v>3.5087999999999999</v>
      </c>
      <c r="P4">
        <v>0.34955439999999999</v>
      </c>
      <c r="Q4" s="3">
        <v>-9.4999900000000004</v>
      </c>
      <c r="R4" s="3">
        <v>0.37624000000000002</v>
      </c>
    </row>
    <row r="5" spans="2:60" x14ac:dyDescent="0.3">
      <c r="B5" t="s">
        <v>7</v>
      </c>
      <c r="D5">
        <v>0</v>
      </c>
      <c r="E5">
        <v>0</v>
      </c>
      <c r="F5">
        <v>0</v>
      </c>
      <c r="G5">
        <v>0.41126800000000002</v>
      </c>
      <c r="H5" s="3">
        <v>-0.20832999999999999</v>
      </c>
      <c r="I5">
        <v>0</v>
      </c>
      <c r="J5">
        <v>0</v>
      </c>
      <c r="K5">
        <v>0.32607019999999998</v>
      </c>
      <c r="L5" s="3">
        <v>-0.20832999999999999</v>
      </c>
      <c r="M5">
        <v>0</v>
      </c>
      <c r="N5">
        <v>0</v>
      </c>
      <c r="O5">
        <v>0</v>
      </c>
      <c r="P5">
        <v>0.65090809999999999</v>
      </c>
      <c r="Q5" s="3">
        <v>14.27181</v>
      </c>
      <c r="R5" s="3">
        <v>1.2934600000000001</v>
      </c>
    </row>
    <row r="6" spans="2:60" x14ac:dyDescent="0.3">
      <c r="B6" t="s">
        <v>6</v>
      </c>
      <c r="D6">
        <v>0</v>
      </c>
      <c r="E6">
        <v>0</v>
      </c>
      <c r="F6">
        <v>0</v>
      </c>
      <c r="G6">
        <v>0</v>
      </c>
      <c r="H6" s="3">
        <v>4.2270000000000002E-2</v>
      </c>
      <c r="I6">
        <v>0</v>
      </c>
      <c r="J6">
        <v>0</v>
      </c>
      <c r="K6">
        <v>0</v>
      </c>
      <c r="L6" s="3">
        <v>4.2270000000000002E-2</v>
      </c>
      <c r="M6">
        <v>0</v>
      </c>
      <c r="N6">
        <v>0</v>
      </c>
      <c r="O6">
        <v>0</v>
      </c>
      <c r="P6">
        <v>0</v>
      </c>
      <c r="Q6" s="3">
        <v>-6.4024000000000001</v>
      </c>
      <c r="R6" s="3">
        <v>-0.79381999999999997</v>
      </c>
    </row>
    <row r="7" spans="2:60" ht="15" thickBot="1" x14ac:dyDescent="0.35"/>
    <row r="8" spans="2:60" ht="15" thickBot="1" x14ac:dyDescent="0.35">
      <c r="D8" s="130" t="s">
        <v>81</v>
      </c>
      <c r="E8" s="131"/>
      <c r="F8" s="131"/>
      <c r="G8" s="131"/>
      <c r="H8" s="132"/>
      <c r="I8" s="130" t="s">
        <v>79</v>
      </c>
      <c r="J8" s="131"/>
      <c r="K8" s="131"/>
      <c r="L8" s="132"/>
      <c r="M8" s="133" t="s">
        <v>78</v>
      </c>
      <c r="N8" s="134"/>
      <c r="O8" s="134"/>
      <c r="P8" s="134"/>
      <c r="Q8" s="134"/>
      <c r="R8" s="135"/>
    </row>
    <row r="9" spans="2:60" x14ac:dyDescent="0.3">
      <c r="B9" s="5"/>
      <c r="C9" s="56"/>
      <c r="D9" s="35" t="s">
        <v>73</v>
      </c>
      <c r="E9" s="3" t="s">
        <v>72</v>
      </c>
      <c r="F9" s="3" t="s">
        <v>71</v>
      </c>
      <c r="G9" s="2" t="s">
        <v>70</v>
      </c>
      <c r="H9" s="36" t="s">
        <v>69</v>
      </c>
      <c r="I9" s="35" t="s">
        <v>73</v>
      </c>
      <c r="J9" s="3" t="s">
        <v>72</v>
      </c>
      <c r="K9" s="2" t="s">
        <v>70</v>
      </c>
      <c r="L9" s="36" t="s">
        <v>69</v>
      </c>
      <c r="M9" s="35" t="s">
        <v>73</v>
      </c>
      <c r="N9" s="3" t="s">
        <v>72</v>
      </c>
      <c r="O9" s="3" t="s">
        <v>71</v>
      </c>
      <c r="P9" s="2" t="s">
        <v>70</v>
      </c>
      <c r="Q9" s="52" t="s">
        <v>69</v>
      </c>
      <c r="R9" s="48" t="s">
        <v>91</v>
      </c>
    </row>
    <row r="10" spans="2:60" x14ac:dyDescent="0.3">
      <c r="B10" s="5"/>
      <c r="C10" s="59" t="s">
        <v>68</v>
      </c>
      <c r="D10" s="35">
        <v>11</v>
      </c>
      <c r="E10" s="3">
        <v>12.2</v>
      </c>
      <c r="F10" s="3">
        <v>12</v>
      </c>
      <c r="G10" s="2">
        <v>12.8</v>
      </c>
      <c r="H10" s="36"/>
      <c r="I10" s="35">
        <v>10.8</v>
      </c>
      <c r="J10" s="3">
        <v>12.2</v>
      </c>
      <c r="K10" s="2">
        <v>12</v>
      </c>
      <c r="L10" s="36"/>
      <c r="M10" s="47">
        <v>9.8000000000000007</v>
      </c>
      <c r="N10" s="7">
        <v>10</v>
      </c>
      <c r="O10" s="7">
        <v>10.3</v>
      </c>
      <c r="P10" s="2">
        <v>10.199999999999999</v>
      </c>
      <c r="Q10" s="53"/>
      <c r="R10" s="49"/>
    </row>
    <row r="11" spans="2:60" ht="15" thickBot="1" x14ac:dyDescent="0.35">
      <c r="C11" s="59" t="s">
        <v>67</v>
      </c>
      <c r="D11" s="35">
        <v>12.7</v>
      </c>
      <c r="E11" s="3">
        <v>14</v>
      </c>
      <c r="F11" s="3">
        <v>16</v>
      </c>
      <c r="G11" s="2">
        <v>19</v>
      </c>
      <c r="H11" s="36"/>
      <c r="I11" s="35">
        <v>12.2</v>
      </c>
      <c r="J11" s="3">
        <v>14</v>
      </c>
      <c r="K11" s="2">
        <v>18</v>
      </c>
      <c r="L11" s="36"/>
      <c r="M11" s="35">
        <v>11.4</v>
      </c>
      <c r="N11" s="3">
        <v>12.3</v>
      </c>
      <c r="O11" s="3">
        <v>13.1</v>
      </c>
      <c r="P11" s="2">
        <v>14.1</v>
      </c>
      <c r="Q11" s="53"/>
      <c r="R11" s="49"/>
    </row>
    <row r="12" spans="2:60" x14ac:dyDescent="0.3">
      <c r="C12" s="48" t="s">
        <v>89</v>
      </c>
      <c r="D12" s="60" t="str">
        <f>D9</f>
        <v>Code</v>
      </c>
      <c r="E12" s="60" t="str">
        <f>E9</f>
        <v>Tier 1</v>
      </c>
      <c r="F12" s="60" t="str">
        <f>F9</f>
        <v>Tier 2</v>
      </c>
      <c r="G12" s="60" t="str">
        <f>G9</f>
        <v>Tier 3</v>
      </c>
      <c r="H12" s="61" t="s">
        <v>69</v>
      </c>
      <c r="I12" s="60" t="str">
        <f>I9</f>
        <v>Code</v>
      </c>
      <c r="J12" s="60" t="str">
        <f>J9</f>
        <v>Tier 1</v>
      </c>
      <c r="K12" s="60" t="str">
        <f>K9</f>
        <v>Tier 3</v>
      </c>
      <c r="L12" s="61" t="s">
        <v>69</v>
      </c>
      <c r="M12" s="60" t="str">
        <f>M9</f>
        <v>Code</v>
      </c>
      <c r="N12" s="60" t="str">
        <f>N9</f>
        <v>Tier 1</v>
      </c>
      <c r="O12" s="60" t="str">
        <f>O9</f>
        <v>Tier 2</v>
      </c>
      <c r="P12" s="60" t="str">
        <f>P9</f>
        <v>Tier 3</v>
      </c>
      <c r="Q12" s="61" t="s">
        <v>69</v>
      </c>
      <c r="R12" s="61" t="s">
        <v>91</v>
      </c>
    </row>
    <row r="13" spans="2:60" x14ac:dyDescent="0.3">
      <c r="C13" s="49">
        <v>0.1</v>
      </c>
      <c r="D13" s="40">
        <f t="shared" ref="D13:G18" si="0">MIN(1,D$3+D$4*$C13+D$5*$C13^2+D$6*$C13^3)</f>
        <v>0.2</v>
      </c>
      <c r="E13" s="40">
        <f t="shared" si="0"/>
        <v>0.15151520000000002</v>
      </c>
      <c r="F13" s="40">
        <f t="shared" si="0"/>
        <v>0.2</v>
      </c>
      <c r="G13" s="40">
        <f t="shared" si="0"/>
        <v>6.0729680000000008E-2</v>
      </c>
      <c r="H13" s="41"/>
      <c r="I13" s="40">
        <f t="shared" ref="I13:K18" si="1">MIN(1,I$3+I$4*$C13+I$5*$C13^2+I$6*$C13^3)</f>
        <v>0.2</v>
      </c>
      <c r="J13" s="40">
        <f t="shared" si="1"/>
        <v>0.2</v>
      </c>
      <c r="K13" s="40">
        <f t="shared" si="1"/>
        <v>7.1234424800000001E-2</v>
      </c>
      <c r="L13" s="41"/>
      <c r="M13" s="40">
        <f t="shared" ref="M13:P18" si="2">MIN(1,M$3+M$4*$C13+M$5*$C13^2+M$6*$C13^3)</f>
        <v>0.2</v>
      </c>
      <c r="N13" s="40">
        <f t="shared" si="2"/>
        <v>0.36899999999999999</v>
      </c>
      <c r="O13" s="40">
        <f t="shared" si="2"/>
        <v>0.35088000000000003</v>
      </c>
      <c r="P13" s="40">
        <f t="shared" si="2"/>
        <v>4.1308784599999995E-2</v>
      </c>
      <c r="Q13" s="41"/>
      <c r="R13" s="41">
        <f t="shared" ref="R13:R18" si="3">R$3+R$4*$C13+R$5*$C13^2+R$6*$C13^3</f>
        <v>0.17388477999999999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</row>
    <row r="14" spans="2:60" x14ac:dyDescent="0.3">
      <c r="C14" s="49">
        <f>C13+0.2</f>
        <v>0.30000000000000004</v>
      </c>
      <c r="D14" s="40">
        <f t="shared" si="0"/>
        <v>0.60000000000000009</v>
      </c>
      <c r="E14" s="40">
        <f t="shared" si="0"/>
        <v>0.45454560000000011</v>
      </c>
      <c r="F14" s="40">
        <f t="shared" si="0"/>
        <v>0.60000000000000009</v>
      </c>
      <c r="G14" s="40">
        <f t="shared" si="0"/>
        <v>0.21269112000000007</v>
      </c>
      <c r="H14" s="41"/>
      <c r="I14" s="40">
        <f t="shared" si="1"/>
        <v>0.60000000000000009</v>
      </c>
      <c r="J14" s="40">
        <f t="shared" si="1"/>
        <v>0.60000000000000009</v>
      </c>
      <c r="K14" s="40">
        <f t="shared" si="1"/>
        <v>0.23180554080000004</v>
      </c>
      <c r="L14" s="41"/>
      <c r="M14" s="40">
        <f t="shared" si="2"/>
        <v>0.60000000000000009</v>
      </c>
      <c r="N14" s="40">
        <f t="shared" si="2"/>
        <v>1</v>
      </c>
      <c r="O14" s="40">
        <f t="shared" si="2"/>
        <v>1</v>
      </c>
      <c r="P14" s="40">
        <f t="shared" si="2"/>
        <v>0.16329231260000004</v>
      </c>
      <c r="Q14" s="41"/>
      <c r="R14" s="41">
        <f t="shared" si="3"/>
        <v>0.33197026000000007</v>
      </c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</row>
    <row r="15" spans="2:60" x14ac:dyDescent="0.3">
      <c r="C15" s="49">
        <f>C14+0.2</f>
        <v>0.5</v>
      </c>
      <c r="D15" s="40">
        <f t="shared" si="0"/>
        <v>1</v>
      </c>
      <c r="E15" s="40">
        <f t="shared" si="0"/>
        <v>0.75757600000000003</v>
      </c>
      <c r="F15" s="40">
        <f t="shared" si="0"/>
        <v>1</v>
      </c>
      <c r="G15" s="40">
        <f t="shared" si="0"/>
        <v>0.39755400000000002</v>
      </c>
      <c r="H15" s="41">
        <f>MIN(1,H$3+H$4*$C15+H$5*$C15^2+H$6*$C15^3)</f>
        <v>0.54545125000000005</v>
      </c>
      <c r="I15" s="40">
        <f t="shared" si="1"/>
        <v>1</v>
      </c>
      <c r="J15" s="40">
        <f t="shared" si="1"/>
        <v>1</v>
      </c>
      <c r="K15" s="40">
        <f t="shared" si="1"/>
        <v>0.41846227279999998</v>
      </c>
      <c r="L15" s="41">
        <f>L$3+L$4*$C15+L$5*$C15^2+L$6*$C15^3</f>
        <v>0.54544124999999999</v>
      </c>
      <c r="M15" s="40">
        <f t="shared" si="2"/>
        <v>1</v>
      </c>
      <c r="N15" s="40">
        <f t="shared" si="2"/>
        <v>1</v>
      </c>
      <c r="O15" s="40">
        <f t="shared" si="2"/>
        <v>1</v>
      </c>
      <c r="P15" s="40">
        <f t="shared" si="2"/>
        <v>0.3373484886</v>
      </c>
      <c r="Q15" s="41">
        <f>Q$3+Q$4*$C15+Q$5*$C15^2+Q$6*$C15^3</f>
        <v>0.64823750000000002</v>
      </c>
      <c r="R15" s="41">
        <f t="shared" si="3"/>
        <v>0.53637749999999995</v>
      </c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</row>
    <row r="16" spans="2:60" x14ac:dyDescent="0.3">
      <c r="C16" s="49">
        <f>C15+0.2</f>
        <v>0.7</v>
      </c>
      <c r="D16" s="40">
        <f t="shared" si="0"/>
        <v>1</v>
      </c>
      <c r="E16" s="40">
        <f t="shared" si="0"/>
        <v>1</v>
      </c>
      <c r="F16" s="40">
        <f t="shared" si="0"/>
        <v>1</v>
      </c>
      <c r="G16" s="40">
        <f t="shared" si="0"/>
        <v>0.61531831999999997</v>
      </c>
      <c r="H16" s="41">
        <f>MIN(1,H$3+H$4*$C16+H$5*$C16^2+H$6*$C16^3)</f>
        <v>0.73419091000000003</v>
      </c>
      <c r="I16" s="40">
        <f t="shared" si="1"/>
        <v>1</v>
      </c>
      <c r="J16" s="40">
        <f t="shared" si="1"/>
        <v>1</v>
      </c>
      <c r="K16" s="40">
        <f t="shared" si="1"/>
        <v>0.63120462079999995</v>
      </c>
      <c r="L16" s="41">
        <f>L$3+L$4*$C16+L$5*$C16^2+L$6*$C16^3</f>
        <v>0.73418090999999996</v>
      </c>
      <c r="M16" s="40">
        <f t="shared" si="2"/>
        <v>1</v>
      </c>
      <c r="N16" s="40">
        <f t="shared" si="2"/>
        <v>1</v>
      </c>
      <c r="O16" s="40">
        <f t="shared" si="2"/>
        <v>1</v>
      </c>
      <c r="P16" s="40">
        <f t="shared" si="2"/>
        <v>0.56347731259999989</v>
      </c>
      <c r="Q16" s="41">
        <f>Q$3+Q$4*$C16+Q$5*$C16^2+Q$6*$C16^3</f>
        <v>0.77775069999999991</v>
      </c>
      <c r="R16" s="41">
        <f t="shared" si="3"/>
        <v>0.74900314000000001</v>
      </c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</row>
    <row r="17" spans="3:60" x14ac:dyDescent="0.3">
      <c r="C17" s="49">
        <f>C16+0.2</f>
        <v>0.89999999999999991</v>
      </c>
      <c r="D17" s="40">
        <f t="shared" si="0"/>
        <v>1</v>
      </c>
      <c r="E17" s="40">
        <f t="shared" si="0"/>
        <v>1</v>
      </c>
      <c r="F17" s="40">
        <f t="shared" si="0"/>
        <v>1</v>
      </c>
      <c r="G17" s="40">
        <f t="shared" si="0"/>
        <v>0.86598407999999982</v>
      </c>
      <c r="H17" s="41">
        <f>MIN(1,H$3+H$4*$C17+H$5*$C17^2+H$6*$C17^3)</f>
        <v>0.91336553000000009</v>
      </c>
      <c r="I17" s="40">
        <f t="shared" si="1"/>
        <v>1</v>
      </c>
      <c r="J17" s="40">
        <f t="shared" si="1"/>
        <v>1</v>
      </c>
      <c r="K17" s="40">
        <f t="shared" si="1"/>
        <v>0.8700325847999999</v>
      </c>
      <c r="L17" s="41">
        <f>L$3+L$4*$C17+L$5*$C17^2+L$6*$C17^3</f>
        <v>0.91335553000000003</v>
      </c>
      <c r="M17" s="40">
        <f t="shared" si="2"/>
        <v>1</v>
      </c>
      <c r="N17" s="40">
        <f t="shared" si="2"/>
        <v>1</v>
      </c>
      <c r="O17" s="40">
        <f t="shared" si="2"/>
        <v>1</v>
      </c>
      <c r="P17" s="40">
        <f t="shared" si="2"/>
        <v>0.8416787845999999</v>
      </c>
      <c r="Q17" s="41">
        <f>Q$3+Q$4*$C17+Q$5*$C17^2+Q$6*$C17^3</f>
        <v>0.97340549999999926</v>
      </c>
      <c r="R17" s="41">
        <f t="shared" si="3"/>
        <v>0.93174382000000011</v>
      </c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</row>
    <row r="18" spans="3:60" ht="15" thickBot="1" x14ac:dyDescent="0.35">
      <c r="C18" s="58">
        <v>1</v>
      </c>
      <c r="D18" s="43">
        <f t="shared" si="0"/>
        <v>1</v>
      </c>
      <c r="E18" s="43">
        <f t="shared" si="0"/>
        <v>1</v>
      </c>
      <c r="F18" s="43">
        <f t="shared" si="0"/>
        <v>1</v>
      </c>
      <c r="G18" s="43">
        <f t="shared" si="0"/>
        <v>1</v>
      </c>
      <c r="H18" s="44">
        <f>MIN(1,H$3+H$4*$C18+H$5*$C18^2+H$6*$C18^3)</f>
        <v>1</v>
      </c>
      <c r="I18" s="43">
        <f t="shared" si="1"/>
        <v>1</v>
      </c>
      <c r="J18" s="43">
        <f t="shared" si="1"/>
        <v>1</v>
      </c>
      <c r="K18" s="43">
        <f t="shared" si="1"/>
        <v>0.99922867279999994</v>
      </c>
      <c r="L18" s="44">
        <f>L$3+L$4*$C18+L$5*$C18^2+L$6*$C18^3</f>
        <v>0.99999000000000005</v>
      </c>
      <c r="M18" s="43">
        <f t="shared" si="2"/>
        <v>1</v>
      </c>
      <c r="N18" s="43">
        <f t="shared" si="2"/>
        <v>1</v>
      </c>
      <c r="O18" s="43">
        <f t="shared" si="2"/>
        <v>1</v>
      </c>
      <c r="P18" s="43">
        <f t="shared" si="2"/>
        <v>1</v>
      </c>
      <c r="Q18" s="44">
        <f>Q$3+Q$4*$C18+Q$5*$C18^2+Q$6*$C18^3</f>
        <v>1</v>
      </c>
      <c r="R18" s="44">
        <f t="shared" si="3"/>
        <v>1.0000000000000002</v>
      </c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</row>
  </sheetData>
  <mergeCells count="3">
    <mergeCell ref="D8:H8"/>
    <mergeCell ref="I8:L8"/>
    <mergeCell ref="M8:R8"/>
  </mergeCells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BH20"/>
  <sheetViews>
    <sheetView topLeftCell="A2" workbookViewId="0">
      <selection activeCell="B11" sqref="B11"/>
    </sheetView>
  </sheetViews>
  <sheetFormatPr defaultRowHeight="14.4" x14ac:dyDescent="0.3"/>
  <sheetData>
    <row r="3" spans="2:60" x14ac:dyDescent="0.3">
      <c r="B3" s="5" t="s">
        <v>5</v>
      </c>
      <c r="C3" s="4"/>
      <c r="D3">
        <v>0.3</v>
      </c>
      <c r="E3">
        <v>0.28999999999999998</v>
      </c>
      <c r="F3">
        <v>0.3</v>
      </c>
      <c r="G3" s="2">
        <v>0.3</v>
      </c>
      <c r="H3" s="7">
        <v>0.4</v>
      </c>
      <c r="I3">
        <v>0.28999999999999998</v>
      </c>
      <c r="J3">
        <v>0.28999999999999998</v>
      </c>
      <c r="K3" s="2">
        <v>0.08</v>
      </c>
      <c r="L3" s="7">
        <v>0.4</v>
      </c>
      <c r="M3">
        <v>0.28000000000000003</v>
      </c>
      <c r="N3">
        <v>0.22</v>
      </c>
      <c r="O3">
        <v>0.28000000000000003</v>
      </c>
      <c r="P3" s="2">
        <v>0.22</v>
      </c>
      <c r="Q3" s="7">
        <v>0.4</v>
      </c>
      <c r="R3" s="7">
        <v>0.4</v>
      </c>
    </row>
    <row r="4" spans="2:60" x14ac:dyDescent="0.3">
      <c r="B4" s="5" t="s">
        <v>4</v>
      </c>
      <c r="C4" s="4"/>
      <c r="D4">
        <v>1</v>
      </c>
      <c r="E4">
        <v>1</v>
      </c>
      <c r="F4">
        <v>1</v>
      </c>
      <c r="G4" s="2">
        <v>1</v>
      </c>
      <c r="H4" s="7">
        <v>1</v>
      </c>
      <c r="I4">
        <v>1</v>
      </c>
      <c r="J4">
        <v>1</v>
      </c>
      <c r="K4" s="2">
        <v>1</v>
      </c>
      <c r="L4" s="7">
        <v>1</v>
      </c>
      <c r="M4">
        <v>1</v>
      </c>
      <c r="N4">
        <v>1</v>
      </c>
      <c r="O4">
        <v>1</v>
      </c>
      <c r="P4" s="2">
        <v>1</v>
      </c>
      <c r="Q4" s="7">
        <v>1</v>
      </c>
      <c r="R4" s="7">
        <v>1</v>
      </c>
    </row>
    <row r="5" spans="2:60" x14ac:dyDescent="0.3">
      <c r="B5" s="5" t="s">
        <v>3</v>
      </c>
      <c r="C5" s="4"/>
      <c r="D5">
        <v>-1.1189</v>
      </c>
      <c r="E5">
        <v>-1.0955999999999999</v>
      </c>
      <c r="F5">
        <v>-1.1189</v>
      </c>
      <c r="G5" s="2">
        <v>-1.1189</v>
      </c>
      <c r="H5">
        <v>-0.76470588235294157</v>
      </c>
      <c r="I5">
        <v>-1.0955999999999999</v>
      </c>
      <c r="J5">
        <v>-1.0955999999999999</v>
      </c>
      <c r="K5" s="2">
        <v>0.24510000000000001</v>
      </c>
      <c r="L5">
        <v>-0.76470588235294157</v>
      </c>
      <c r="M5">
        <v>-1.0955999999999999</v>
      </c>
      <c r="N5">
        <v>-1.0955999999999999</v>
      </c>
      <c r="O5">
        <v>-1.0955999999999999</v>
      </c>
      <c r="P5" s="2">
        <v>0.432</v>
      </c>
      <c r="Q5">
        <v>-0.76470588235294157</v>
      </c>
      <c r="R5">
        <v>-0.76470588235294157</v>
      </c>
    </row>
    <row r="6" spans="2:60" x14ac:dyDescent="0.3">
      <c r="B6" s="5" t="s">
        <v>2</v>
      </c>
      <c r="C6" s="4"/>
      <c r="D6">
        <v>2.1189</v>
      </c>
      <c r="E6">
        <v>2.0956000000000001</v>
      </c>
      <c r="F6">
        <v>2.1189</v>
      </c>
      <c r="G6" s="2">
        <v>2.1189</v>
      </c>
      <c r="H6">
        <v>1.7647058823529416</v>
      </c>
      <c r="I6">
        <v>2.0956000000000001</v>
      </c>
      <c r="J6">
        <v>2.0956000000000001</v>
      </c>
      <c r="K6" s="2">
        <v>-1.2451000000000001</v>
      </c>
      <c r="L6">
        <v>1.7647058823529416</v>
      </c>
      <c r="M6">
        <v>2.0956000000000001</v>
      </c>
      <c r="N6">
        <v>2.0956000000000001</v>
      </c>
      <c r="O6">
        <v>2.0956000000000001</v>
      </c>
      <c r="P6" s="2">
        <v>-1.752</v>
      </c>
      <c r="Q6">
        <v>1.7647058823529416</v>
      </c>
      <c r="R6">
        <v>1.7647058823529416</v>
      </c>
    </row>
    <row r="7" spans="2:60" x14ac:dyDescent="0.3">
      <c r="B7" s="5" t="s">
        <v>1</v>
      </c>
      <c r="C7" s="4"/>
      <c r="D7">
        <v>0</v>
      </c>
      <c r="E7">
        <v>0</v>
      </c>
      <c r="F7">
        <v>0</v>
      </c>
      <c r="G7" s="2">
        <v>0</v>
      </c>
      <c r="H7" s="3">
        <v>0</v>
      </c>
      <c r="I7">
        <v>0</v>
      </c>
      <c r="J7">
        <v>0</v>
      </c>
      <c r="K7" s="2">
        <v>2</v>
      </c>
      <c r="L7" s="3">
        <v>0</v>
      </c>
      <c r="M7">
        <v>0</v>
      </c>
      <c r="N7">
        <v>0</v>
      </c>
      <c r="O7">
        <v>0</v>
      </c>
      <c r="P7" s="2">
        <v>2.3199999999999998</v>
      </c>
      <c r="Q7" s="3">
        <v>0</v>
      </c>
      <c r="R7" s="3">
        <v>0</v>
      </c>
    </row>
    <row r="8" spans="2:60" x14ac:dyDescent="0.3">
      <c r="B8" s="5" t="s">
        <v>0</v>
      </c>
      <c r="C8" s="4"/>
      <c r="D8">
        <v>0</v>
      </c>
      <c r="E8">
        <v>0</v>
      </c>
      <c r="F8">
        <v>0</v>
      </c>
      <c r="G8" s="2">
        <v>0</v>
      </c>
      <c r="H8" s="3">
        <v>0</v>
      </c>
      <c r="I8">
        <v>0</v>
      </c>
      <c r="J8">
        <v>0</v>
      </c>
      <c r="K8" s="2">
        <v>0</v>
      </c>
      <c r="L8" s="3">
        <v>0</v>
      </c>
      <c r="M8">
        <v>0</v>
      </c>
      <c r="N8">
        <v>0</v>
      </c>
      <c r="O8">
        <v>0</v>
      </c>
      <c r="P8" s="2">
        <v>0</v>
      </c>
      <c r="Q8" s="3">
        <v>0</v>
      </c>
      <c r="R8" s="3">
        <v>0</v>
      </c>
    </row>
    <row r="9" spans="2:60" ht="15" thickBot="1" x14ac:dyDescent="0.35"/>
    <row r="10" spans="2:60" ht="15" thickBot="1" x14ac:dyDescent="0.35">
      <c r="D10" s="130" t="s">
        <v>81</v>
      </c>
      <c r="E10" s="131"/>
      <c r="F10" s="131"/>
      <c r="G10" s="131"/>
      <c r="H10" s="132"/>
      <c r="I10" s="130" t="s">
        <v>79</v>
      </c>
      <c r="J10" s="131"/>
      <c r="K10" s="131"/>
      <c r="L10" s="132"/>
      <c r="M10" s="133" t="s">
        <v>78</v>
      </c>
      <c r="N10" s="134"/>
      <c r="O10" s="134"/>
      <c r="P10" s="134"/>
      <c r="Q10" s="134"/>
      <c r="R10" s="135"/>
    </row>
    <row r="11" spans="2:60" x14ac:dyDescent="0.3">
      <c r="C11" s="80" t="s">
        <v>74</v>
      </c>
      <c r="D11" s="60" t="s">
        <v>73</v>
      </c>
      <c r="E11" s="60" t="s">
        <v>72</v>
      </c>
      <c r="F11" s="60" t="s">
        <v>71</v>
      </c>
      <c r="G11" s="64" t="s">
        <v>70</v>
      </c>
      <c r="H11" s="61" t="s">
        <v>69</v>
      </c>
      <c r="I11" s="60" t="s">
        <v>73</v>
      </c>
      <c r="J11" s="60" t="s">
        <v>72</v>
      </c>
      <c r="K11" s="64" t="s">
        <v>70</v>
      </c>
      <c r="L11" s="61" t="s">
        <v>69</v>
      </c>
      <c r="M11" s="60" t="s">
        <v>73</v>
      </c>
      <c r="N11" s="60" t="s">
        <v>72</v>
      </c>
      <c r="O11" s="60" t="s">
        <v>71</v>
      </c>
      <c r="P11" s="64" t="s">
        <v>70</v>
      </c>
      <c r="Q11" s="65" t="s">
        <v>69</v>
      </c>
      <c r="R11" s="61" t="s">
        <v>91</v>
      </c>
    </row>
    <row r="12" spans="2:60" x14ac:dyDescent="0.3">
      <c r="B12" s="55"/>
      <c r="C12" s="59" t="s">
        <v>68</v>
      </c>
      <c r="D12" s="3">
        <v>11</v>
      </c>
      <c r="E12" s="3">
        <v>12.2</v>
      </c>
      <c r="F12" s="3">
        <v>12</v>
      </c>
      <c r="G12" s="2">
        <v>12.8</v>
      </c>
      <c r="H12" s="36"/>
      <c r="I12" s="3">
        <v>10.8</v>
      </c>
      <c r="J12" s="3">
        <v>12.2</v>
      </c>
      <c r="K12" s="2">
        <v>12</v>
      </c>
      <c r="L12" s="36"/>
      <c r="M12" s="7">
        <v>9.8000000000000007</v>
      </c>
      <c r="N12" s="7">
        <v>10</v>
      </c>
      <c r="O12" s="7">
        <v>10.3</v>
      </c>
      <c r="P12" s="2">
        <v>10.199999999999999</v>
      </c>
      <c r="Q12" s="66"/>
      <c r="R12" s="36"/>
    </row>
    <row r="13" spans="2:60" x14ac:dyDescent="0.3">
      <c r="C13" s="59" t="s">
        <v>67</v>
      </c>
      <c r="D13" s="3">
        <v>12.7</v>
      </c>
      <c r="E13" s="3">
        <v>14</v>
      </c>
      <c r="F13" s="3">
        <v>16</v>
      </c>
      <c r="G13" s="2">
        <v>19</v>
      </c>
      <c r="H13" s="36"/>
      <c r="I13" s="3">
        <v>12.2</v>
      </c>
      <c r="J13" s="3">
        <v>14</v>
      </c>
      <c r="K13" s="2">
        <v>18</v>
      </c>
      <c r="L13" s="36"/>
      <c r="M13" s="3">
        <v>11.4</v>
      </c>
      <c r="N13" s="3">
        <v>12.3</v>
      </c>
      <c r="O13" s="3">
        <v>13.1</v>
      </c>
      <c r="P13" s="2">
        <v>14.1</v>
      </c>
      <c r="Q13" s="66"/>
      <c r="R13" s="36"/>
    </row>
    <row r="14" spans="2:60" x14ac:dyDescent="0.3">
      <c r="C14" s="49" t="s">
        <v>89</v>
      </c>
      <c r="D14" s="3" t="str">
        <f>D11</f>
        <v>Code</v>
      </c>
      <c r="E14" s="3" t="str">
        <f>E11</f>
        <v>Tier 1</v>
      </c>
      <c r="F14" s="3" t="str">
        <f>F11</f>
        <v>Tier 2</v>
      </c>
      <c r="G14" s="3" t="str">
        <f>G11</f>
        <v>Tier 3</v>
      </c>
      <c r="H14" s="36" t="s">
        <v>69</v>
      </c>
      <c r="I14" s="3" t="str">
        <f>I11</f>
        <v>Code</v>
      </c>
      <c r="J14" s="3" t="str">
        <f>J11</f>
        <v>Tier 1</v>
      </c>
      <c r="K14" s="3" t="str">
        <f>K11</f>
        <v>Tier 3</v>
      </c>
      <c r="L14" s="36" t="s">
        <v>69</v>
      </c>
      <c r="M14" s="3" t="str">
        <f>M11</f>
        <v>Code</v>
      </c>
      <c r="N14" s="3" t="str">
        <f>N11</f>
        <v>Tier 1</v>
      </c>
      <c r="O14" s="3" t="str">
        <f>O11</f>
        <v>Tier 2</v>
      </c>
      <c r="P14" s="3" t="str">
        <f>P11</f>
        <v>Tier 3</v>
      </c>
      <c r="Q14" s="36" t="s">
        <v>69</v>
      </c>
      <c r="R14" s="36" t="s">
        <v>91</v>
      </c>
    </row>
    <row r="15" spans="2:60" x14ac:dyDescent="0.3">
      <c r="C15" s="49">
        <v>0.1</v>
      </c>
      <c r="D15" s="40">
        <f t="shared" ref="D15:R20" si="0">MAX(D$3,MIN(D$4,D$5+D$6*$C15+D$7*$C15^2+D$8*$C15^3))</f>
        <v>0.3</v>
      </c>
      <c r="E15" s="40">
        <f t="shared" si="0"/>
        <v>0.28999999999999998</v>
      </c>
      <c r="F15" s="40">
        <f t="shared" si="0"/>
        <v>0.3</v>
      </c>
      <c r="G15" s="40">
        <f t="shared" si="0"/>
        <v>0.3</v>
      </c>
      <c r="H15" s="41">
        <f t="shared" si="0"/>
        <v>0.4</v>
      </c>
      <c r="I15" s="40">
        <f t="shared" si="0"/>
        <v>0.28999999999999998</v>
      </c>
      <c r="J15" s="40">
        <f t="shared" si="0"/>
        <v>0.28999999999999998</v>
      </c>
      <c r="K15" s="40">
        <f t="shared" si="0"/>
        <v>0.14058999999999999</v>
      </c>
      <c r="L15" s="41">
        <f t="shared" si="0"/>
        <v>0.4</v>
      </c>
      <c r="M15" s="40">
        <f t="shared" si="0"/>
        <v>0.28000000000000003</v>
      </c>
      <c r="N15" s="40">
        <f t="shared" si="0"/>
        <v>0.22</v>
      </c>
      <c r="O15" s="40">
        <f t="shared" si="0"/>
        <v>0.28000000000000003</v>
      </c>
      <c r="P15" s="40">
        <f t="shared" si="0"/>
        <v>0.27999999999999997</v>
      </c>
      <c r="Q15" s="41">
        <f t="shared" si="0"/>
        <v>0.4</v>
      </c>
      <c r="R15" s="41">
        <f t="shared" si="0"/>
        <v>0.4</v>
      </c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</row>
    <row r="16" spans="2:60" x14ac:dyDescent="0.3">
      <c r="C16" s="49">
        <f>C15+0.2</f>
        <v>0.30000000000000004</v>
      </c>
      <c r="D16" s="40">
        <f t="shared" si="0"/>
        <v>0.3</v>
      </c>
      <c r="E16" s="40">
        <f t="shared" si="0"/>
        <v>0.28999999999999998</v>
      </c>
      <c r="F16" s="40">
        <f t="shared" si="0"/>
        <v>0.3</v>
      </c>
      <c r="G16" s="40">
        <f t="shared" si="0"/>
        <v>0.3</v>
      </c>
      <c r="H16" s="41">
        <f t="shared" si="0"/>
        <v>0.4</v>
      </c>
      <c r="I16" s="40">
        <f t="shared" si="0"/>
        <v>0.28999999999999998</v>
      </c>
      <c r="J16" s="40">
        <f t="shared" si="0"/>
        <v>0.28999999999999998</v>
      </c>
      <c r="K16" s="40">
        <f t="shared" si="0"/>
        <v>0.08</v>
      </c>
      <c r="L16" s="41">
        <f t="shared" si="0"/>
        <v>0.4</v>
      </c>
      <c r="M16" s="40">
        <f t="shared" si="0"/>
        <v>0.28000000000000003</v>
      </c>
      <c r="N16" s="40">
        <f t="shared" si="0"/>
        <v>0.22</v>
      </c>
      <c r="O16" s="40">
        <f t="shared" si="0"/>
        <v>0.28000000000000003</v>
      </c>
      <c r="P16" s="40">
        <f t="shared" si="0"/>
        <v>0.22</v>
      </c>
      <c r="Q16" s="41">
        <f t="shared" si="0"/>
        <v>0.4</v>
      </c>
      <c r="R16" s="41">
        <f t="shared" si="0"/>
        <v>0.4</v>
      </c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</row>
    <row r="17" spans="3:60" x14ac:dyDescent="0.3">
      <c r="C17" s="49">
        <f>C16+0.2</f>
        <v>0.5</v>
      </c>
      <c r="D17" s="40">
        <f t="shared" si="0"/>
        <v>0.3</v>
      </c>
      <c r="E17" s="40">
        <f t="shared" si="0"/>
        <v>0.28999999999999998</v>
      </c>
      <c r="F17" s="40">
        <f t="shared" si="0"/>
        <v>0.3</v>
      </c>
      <c r="G17" s="40">
        <f t="shared" si="0"/>
        <v>0.3</v>
      </c>
      <c r="H17" s="41">
        <f t="shared" si="0"/>
        <v>0.4</v>
      </c>
      <c r="I17" s="40">
        <f t="shared" si="0"/>
        <v>0.28999999999999998</v>
      </c>
      <c r="J17" s="40">
        <f t="shared" si="0"/>
        <v>0.28999999999999998</v>
      </c>
      <c r="K17" s="40">
        <f t="shared" si="0"/>
        <v>0.12254999999999994</v>
      </c>
      <c r="L17" s="41">
        <f t="shared" si="0"/>
        <v>0.4</v>
      </c>
      <c r="M17" s="40">
        <f t="shared" si="0"/>
        <v>0.28000000000000003</v>
      </c>
      <c r="N17" s="40">
        <f t="shared" si="0"/>
        <v>0.22</v>
      </c>
      <c r="O17" s="40">
        <f t="shared" si="0"/>
        <v>0.28000000000000003</v>
      </c>
      <c r="P17" s="40">
        <f t="shared" si="0"/>
        <v>0.22</v>
      </c>
      <c r="Q17" s="41">
        <f t="shared" si="0"/>
        <v>0.4</v>
      </c>
      <c r="R17" s="41">
        <f t="shared" si="0"/>
        <v>0.4</v>
      </c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</row>
    <row r="18" spans="3:60" x14ac:dyDescent="0.3">
      <c r="C18" s="49">
        <f>C17+0.2</f>
        <v>0.7</v>
      </c>
      <c r="D18" s="40">
        <f t="shared" si="0"/>
        <v>0.36432999999999982</v>
      </c>
      <c r="E18" s="40">
        <f t="shared" si="0"/>
        <v>0.37132000000000009</v>
      </c>
      <c r="F18" s="40">
        <f t="shared" si="0"/>
        <v>0.36432999999999982</v>
      </c>
      <c r="G18" s="40">
        <f t="shared" si="0"/>
        <v>0.36432999999999982</v>
      </c>
      <c r="H18" s="41">
        <f t="shared" si="0"/>
        <v>0.47058823529411753</v>
      </c>
      <c r="I18" s="40">
        <f t="shared" si="0"/>
        <v>0.37132000000000009</v>
      </c>
      <c r="J18" s="40">
        <f t="shared" si="0"/>
        <v>0.37132000000000009</v>
      </c>
      <c r="K18" s="40">
        <f t="shared" si="0"/>
        <v>0.35352999999999979</v>
      </c>
      <c r="L18" s="41">
        <f t="shared" si="0"/>
        <v>0.47058823529411753</v>
      </c>
      <c r="M18" s="40">
        <f t="shared" si="0"/>
        <v>0.37132000000000009</v>
      </c>
      <c r="N18" s="40">
        <f t="shared" si="0"/>
        <v>0.37132000000000009</v>
      </c>
      <c r="O18" s="40">
        <f t="shared" si="0"/>
        <v>0.37132000000000009</v>
      </c>
      <c r="P18" s="40">
        <f t="shared" si="0"/>
        <v>0.34239999999999982</v>
      </c>
      <c r="Q18" s="41">
        <f t="shared" si="0"/>
        <v>0.47058823529411753</v>
      </c>
      <c r="R18" s="41">
        <f t="shared" si="0"/>
        <v>0.47058823529411753</v>
      </c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</row>
    <row r="19" spans="3:60" x14ac:dyDescent="0.3">
      <c r="C19" s="49">
        <f>C18+0.2</f>
        <v>0.89999999999999991</v>
      </c>
      <c r="D19" s="40">
        <f t="shared" si="0"/>
        <v>0.78810999999999987</v>
      </c>
      <c r="E19" s="40">
        <f t="shared" si="0"/>
        <v>0.79044000000000003</v>
      </c>
      <c r="F19" s="40">
        <f t="shared" si="0"/>
        <v>0.78810999999999987</v>
      </c>
      <c r="G19" s="40">
        <f t="shared" si="0"/>
        <v>0.78810999999999987</v>
      </c>
      <c r="H19" s="41">
        <f t="shared" si="0"/>
        <v>0.82352941176470562</v>
      </c>
      <c r="I19" s="40">
        <f t="shared" si="0"/>
        <v>0.79044000000000003</v>
      </c>
      <c r="J19" s="40">
        <f t="shared" si="0"/>
        <v>0.79044000000000003</v>
      </c>
      <c r="K19" s="40">
        <f t="shared" si="0"/>
        <v>0.74450999999999967</v>
      </c>
      <c r="L19" s="41">
        <f t="shared" si="0"/>
        <v>0.82352941176470562</v>
      </c>
      <c r="M19" s="40">
        <f t="shared" si="0"/>
        <v>0.79044000000000003</v>
      </c>
      <c r="N19" s="40">
        <f t="shared" si="0"/>
        <v>0.79044000000000003</v>
      </c>
      <c r="O19" s="40">
        <f t="shared" si="0"/>
        <v>0.79044000000000003</v>
      </c>
      <c r="P19" s="40">
        <f t="shared" si="0"/>
        <v>0.73439999999999972</v>
      </c>
      <c r="Q19" s="41">
        <f t="shared" si="0"/>
        <v>0.82352941176470562</v>
      </c>
      <c r="R19" s="41">
        <f t="shared" si="0"/>
        <v>0.82352941176470562</v>
      </c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</row>
    <row r="20" spans="3:60" ht="15" thickBot="1" x14ac:dyDescent="0.35">
      <c r="C20" s="58">
        <v>1</v>
      </c>
      <c r="D20" s="43">
        <f t="shared" si="0"/>
        <v>1</v>
      </c>
      <c r="E20" s="43">
        <f t="shared" si="0"/>
        <v>1</v>
      </c>
      <c r="F20" s="43">
        <f t="shared" si="0"/>
        <v>1</v>
      </c>
      <c r="G20" s="43">
        <f t="shared" si="0"/>
        <v>1</v>
      </c>
      <c r="H20" s="44">
        <f t="shared" si="0"/>
        <v>1</v>
      </c>
      <c r="I20" s="43">
        <f t="shared" si="0"/>
        <v>1</v>
      </c>
      <c r="J20" s="43">
        <f t="shared" si="0"/>
        <v>1</v>
      </c>
      <c r="K20" s="43">
        <f t="shared" si="0"/>
        <v>1</v>
      </c>
      <c r="L20" s="44">
        <f t="shared" si="0"/>
        <v>1</v>
      </c>
      <c r="M20" s="43">
        <f t="shared" si="0"/>
        <v>1</v>
      </c>
      <c r="N20" s="43">
        <f t="shared" si="0"/>
        <v>1</v>
      </c>
      <c r="O20" s="43">
        <f t="shared" si="0"/>
        <v>1</v>
      </c>
      <c r="P20" s="43">
        <f t="shared" si="0"/>
        <v>0.99999999999999978</v>
      </c>
      <c r="Q20" s="44">
        <f t="shared" si="0"/>
        <v>1</v>
      </c>
      <c r="R20" s="44">
        <f t="shared" si="0"/>
        <v>1</v>
      </c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</row>
  </sheetData>
  <mergeCells count="3">
    <mergeCell ref="D10:H10"/>
    <mergeCell ref="I10:L10"/>
    <mergeCell ref="M10:R10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Q26"/>
  <sheetViews>
    <sheetView workbookViewId="0">
      <selection activeCell="B15" sqref="B15:Q26"/>
    </sheetView>
  </sheetViews>
  <sheetFormatPr defaultRowHeight="14.4" x14ac:dyDescent="0.3"/>
  <sheetData>
    <row r="3" spans="2:17" x14ac:dyDescent="0.3">
      <c r="B3" t="s">
        <v>53</v>
      </c>
      <c r="D3">
        <v>1.827804</v>
      </c>
      <c r="E3">
        <v>2.0979049999999999</v>
      </c>
      <c r="F3">
        <v>1.9465520000000001</v>
      </c>
      <c r="G3">
        <v>2.451171</v>
      </c>
      <c r="H3" s="3">
        <v>1.954259644345242</v>
      </c>
      <c r="I3">
        <v>0.79610119999999995</v>
      </c>
      <c r="J3">
        <v>1.5672600000000001</v>
      </c>
      <c r="K3">
        <v>2.1392549999999999</v>
      </c>
      <c r="L3" s="3">
        <v>3.5045994672619085</v>
      </c>
      <c r="M3">
        <v>0.35973810000000001</v>
      </c>
      <c r="N3">
        <v>1.2441530000000001</v>
      </c>
      <c r="O3">
        <v>1.182882</v>
      </c>
      <c r="P3">
        <v>1.9898670000000001</v>
      </c>
      <c r="Q3" s="3">
        <v>2.2459203645833408</v>
      </c>
    </row>
    <row r="4" spans="2:17" x14ac:dyDescent="0.3">
      <c r="B4" t="s">
        <v>52</v>
      </c>
      <c r="D4">
        <v>-3.5146539999999997E-2</v>
      </c>
      <c r="E4">
        <v>-4.628293E-2</v>
      </c>
      <c r="F4">
        <v>-4.1064509999999999E-2</v>
      </c>
      <c r="G4">
        <v>-5.3891670000000003E-2</v>
      </c>
      <c r="H4" s="3">
        <v>-3.65021190476192E-2</v>
      </c>
      <c r="I4">
        <v>-1.0348889999999999E-2</v>
      </c>
      <c r="J4">
        <v>-3.2584389999999998E-2</v>
      </c>
      <c r="K4">
        <v>-4.719404E-2</v>
      </c>
      <c r="L4" s="3">
        <v>-8.081942857142882E-2</v>
      </c>
      <c r="M4">
        <v>4.3726499999999996E-3</v>
      </c>
      <c r="N4">
        <v>-2.3336539999999999E-2</v>
      </c>
      <c r="O4">
        <v>-1.898534E-2</v>
      </c>
      <c r="P4">
        <v>-4.2738070000000003E-2</v>
      </c>
      <c r="Q4" s="3">
        <v>-4.5907812500000152E-2</v>
      </c>
    </row>
    <row r="5" spans="2:17" x14ac:dyDescent="0.3">
      <c r="B5" t="s">
        <v>51</v>
      </c>
      <c r="D5">
        <v>3.7059540000000001E-4</v>
      </c>
      <c r="E5">
        <v>5.2814859999999997E-4</v>
      </c>
      <c r="F5">
        <v>4.8837200000000005E-4</v>
      </c>
      <c r="G5">
        <v>6.211605E-4</v>
      </c>
      <c r="H5" s="3">
        <v>3.5616666666666826E-4</v>
      </c>
      <c r="I5">
        <v>1.2704599999999999E-4</v>
      </c>
      <c r="J5">
        <v>4.2737530000000001E-4</v>
      </c>
      <c r="K5">
        <v>5.264868E-4</v>
      </c>
      <c r="L5" s="3">
        <v>8.0266666666666962E-4</v>
      </c>
      <c r="M5">
        <v>1.144982E-4</v>
      </c>
      <c r="N5">
        <v>3.6142200000000002E-4</v>
      </c>
      <c r="O5">
        <v>2.7840539999999999E-4</v>
      </c>
      <c r="P5">
        <v>5.0981479999999998E-4</v>
      </c>
      <c r="Q5" s="3">
        <v>5.1640625000000091E-4</v>
      </c>
    </row>
    <row r="6" spans="2:17" x14ac:dyDescent="0.3">
      <c r="B6" t="s">
        <v>50</v>
      </c>
      <c r="D6">
        <v>3.135629E-3</v>
      </c>
      <c r="E6">
        <v>5.0354019999999996E-3</v>
      </c>
      <c r="F6">
        <v>4.5740800000000003E-3</v>
      </c>
      <c r="G6">
        <v>3.8224520000000001E-3</v>
      </c>
      <c r="H6" s="3">
        <v>6.2696442857142834E-3</v>
      </c>
      <c r="I6">
        <v>6.4174710000000001E-3</v>
      </c>
      <c r="J6">
        <v>5.3510720000000001E-3</v>
      </c>
      <c r="K6">
        <v>3.9791009999999996E-3</v>
      </c>
      <c r="L6" s="3">
        <v>3.6514571428575152E-4</v>
      </c>
      <c r="M6">
        <v>3.6847519999999999E-3</v>
      </c>
      <c r="N6">
        <v>3.2080120000000001E-3</v>
      </c>
      <c r="O6">
        <v>2.458858E-3</v>
      </c>
      <c r="P6">
        <v>3.646828E-3</v>
      </c>
      <c r="Q6" s="3">
        <v>2.6468749999999396E-3</v>
      </c>
    </row>
    <row r="7" spans="2:17" x14ac:dyDescent="0.3">
      <c r="B7" t="s">
        <v>49</v>
      </c>
      <c r="D7">
        <v>-3.3738970000000001E-5</v>
      </c>
      <c r="E7">
        <v>-1.385769E-5</v>
      </c>
      <c r="F7">
        <v>-1.344768E-5</v>
      </c>
      <c r="G7">
        <v>-1.376501E-5</v>
      </c>
      <c r="H7" s="3">
        <v>-4.1441964285714149E-5</v>
      </c>
      <c r="I7">
        <v>-6.9229579999999997E-5</v>
      </c>
      <c r="J7">
        <v>-1.54316E-5</v>
      </c>
      <c r="K7">
        <v>-1.7252450000000001E-5</v>
      </c>
      <c r="L7" s="3">
        <v>8.2232142857143871E-6</v>
      </c>
      <c r="M7">
        <v>-1.7347370000000001E-5</v>
      </c>
      <c r="N7">
        <v>-1.6563050000000001E-5</v>
      </c>
      <c r="O7">
        <v>-2.1545630000000001E-5</v>
      </c>
      <c r="P7">
        <v>-1.4924E-5</v>
      </c>
      <c r="Q7" s="3">
        <v>-9.5833333333331591E-6</v>
      </c>
    </row>
    <row r="8" spans="2:17" x14ac:dyDescent="0.3">
      <c r="B8" t="s">
        <v>48</v>
      </c>
      <c r="D8">
        <v>-2.0486160000000001E-5</v>
      </c>
      <c r="E8">
        <v>-1.134989E-4</v>
      </c>
      <c r="F8">
        <v>-1.105103E-4</v>
      </c>
      <c r="G8">
        <v>-1.363127E-4</v>
      </c>
      <c r="H8" s="3">
        <v>-5.1697142857143171E-5</v>
      </c>
      <c r="I8">
        <v>5.3187119999999999E-5</v>
      </c>
      <c r="J8">
        <v>-1.06221E-4</v>
      </c>
      <c r="K8">
        <v>-8.85727E-5</v>
      </c>
      <c r="L8" s="3">
        <v>-1.2596571428571515E-4</v>
      </c>
      <c r="M8">
        <v>-5.7195479999999997E-5</v>
      </c>
      <c r="N8">
        <v>-7.3082059999999993E-5</v>
      </c>
      <c r="O8">
        <v>-3.250449E-5</v>
      </c>
      <c r="P8">
        <v>-9.9018469999999999E-5</v>
      </c>
      <c r="Q8" s="3">
        <v>-1.0262499999999962E-4</v>
      </c>
    </row>
    <row r="10" spans="2:17" ht="15" thickBot="1" x14ac:dyDescent="0.35"/>
    <row r="11" spans="2:17" ht="15" thickBot="1" x14ac:dyDescent="0.35">
      <c r="D11" s="136" t="s">
        <v>81</v>
      </c>
      <c r="E11" s="137"/>
      <c r="F11" s="137"/>
      <c r="G11" s="137"/>
      <c r="H11" s="138"/>
      <c r="I11" s="136" t="s">
        <v>79</v>
      </c>
      <c r="J11" s="137"/>
      <c r="K11" s="137"/>
      <c r="L11" s="138"/>
      <c r="M11" s="139" t="s">
        <v>78</v>
      </c>
      <c r="N11" s="140"/>
      <c r="O11" s="140"/>
      <c r="P11" s="140"/>
      <c r="Q11" s="141"/>
    </row>
    <row r="12" spans="2:17" x14ac:dyDescent="0.3">
      <c r="C12" s="62" t="s">
        <v>74</v>
      </c>
      <c r="D12" s="63" t="s">
        <v>73</v>
      </c>
      <c r="E12" s="60" t="s">
        <v>72</v>
      </c>
      <c r="F12" s="60" t="s">
        <v>71</v>
      </c>
      <c r="G12" s="64" t="s">
        <v>70</v>
      </c>
      <c r="H12" s="61" t="s">
        <v>69</v>
      </c>
      <c r="I12" s="63" t="s">
        <v>73</v>
      </c>
      <c r="J12" s="60" t="s">
        <v>72</v>
      </c>
      <c r="K12" s="64" t="s">
        <v>70</v>
      </c>
      <c r="L12" s="61" t="s">
        <v>69</v>
      </c>
      <c r="M12" s="63" t="s">
        <v>73</v>
      </c>
      <c r="N12" s="60" t="s">
        <v>72</v>
      </c>
      <c r="O12" s="60" t="s">
        <v>71</v>
      </c>
      <c r="P12" s="64" t="s">
        <v>70</v>
      </c>
      <c r="Q12" s="65" t="s">
        <v>69</v>
      </c>
    </row>
    <row r="13" spans="2:17" x14ac:dyDescent="0.3">
      <c r="B13" s="55"/>
      <c r="C13" s="59" t="s">
        <v>68</v>
      </c>
      <c r="D13" s="35">
        <v>11</v>
      </c>
      <c r="E13" s="3">
        <v>12.2</v>
      </c>
      <c r="F13" s="3">
        <v>12</v>
      </c>
      <c r="G13" s="2">
        <v>12.8</v>
      </c>
      <c r="H13" s="36"/>
      <c r="I13" s="35">
        <v>10.8</v>
      </c>
      <c r="J13" s="3">
        <v>12.2</v>
      </c>
      <c r="K13" s="2">
        <v>12</v>
      </c>
      <c r="L13" s="36"/>
      <c r="M13" s="47">
        <v>9.8000000000000007</v>
      </c>
      <c r="N13" s="7">
        <v>10</v>
      </c>
      <c r="O13" s="7">
        <v>10.3</v>
      </c>
      <c r="P13" s="2">
        <v>10.199999999999999</v>
      </c>
      <c r="Q13" s="66"/>
    </row>
    <row r="14" spans="2:17" ht="15" thickBot="1" x14ac:dyDescent="0.35">
      <c r="C14" s="67" t="s">
        <v>67</v>
      </c>
      <c r="D14" s="68">
        <v>12.7</v>
      </c>
      <c r="E14" s="69">
        <v>14</v>
      </c>
      <c r="F14" s="69">
        <v>16</v>
      </c>
      <c r="G14" s="70">
        <v>19</v>
      </c>
      <c r="H14" s="71"/>
      <c r="I14" s="68">
        <v>12.2</v>
      </c>
      <c r="J14" s="69">
        <v>14</v>
      </c>
      <c r="K14" s="70">
        <v>18</v>
      </c>
      <c r="L14" s="71"/>
      <c r="M14" s="68">
        <v>11.4</v>
      </c>
      <c r="N14" s="69">
        <v>12.3</v>
      </c>
      <c r="O14" s="69">
        <v>13.1</v>
      </c>
      <c r="P14" s="70">
        <v>14.1</v>
      </c>
      <c r="Q14" s="72"/>
    </row>
    <row r="15" spans="2:17" x14ac:dyDescent="0.3">
      <c r="B15" s="63"/>
      <c r="C15" s="61"/>
      <c r="D15" s="35"/>
      <c r="E15" s="3"/>
      <c r="F15" s="3"/>
      <c r="G15" s="3"/>
      <c r="H15" s="36"/>
      <c r="I15" s="3"/>
      <c r="J15" s="3"/>
      <c r="K15" s="3"/>
      <c r="L15" s="36"/>
      <c r="M15" s="3"/>
      <c r="N15" s="3"/>
      <c r="O15" s="3"/>
      <c r="P15" s="3"/>
      <c r="Q15" s="36"/>
    </row>
    <row r="16" spans="2:17" x14ac:dyDescent="0.3">
      <c r="B16" s="35"/>
      <c r="C16" s="36"/>
      <c r="D16" s="35"/>
      <c r="E16" s="3"/>
      <c r="F16" s="3"/>
      <c r="G16" s="3"/>
      <c r="H16" s="36"/>
      <c r="I16" s="3"/>
      <c r="J16" s="3"/>
      <c r="K16" s="3"/>
      <c r="L16" s="36"/>
      <c r="M16" s="3"/>
      <c r="N16" s="3"/>
      <c r="O16" s="3"/>
      <c r="P16" s="3"/>
      <c r="Q16" s="36"/>
    </row>
    <row r="17" spans="2:17" x14ac:dyDescent="0.3">
      <c r="B17" s="35" t="s">
        <v>93</v>
      </c>
      <c r="C17" s="36" t="s">
        <v>92</v>
      </c>
      <c r="D17" s="35" t="str">
        <f t="shared" ref="D17:Q17" si="0">D12</f>
        <v>Code</v>
      </c>
      <c r="E17" s="3" t="str">
        <f t="shared" si="0"/>
        <v>Tier 1</v>
      </c>
      <c r="F17" s="3" t="str">
        <f t="shared" si="0"/>
        <v>Tier 2</v>
      </c>
      <c r="G17" s="3" t="str">
        <f t="shared" si="0"/>
        <v>Tier 3</v>
      </c>
      <c r="H17" s="36" t="str">
        <f t="shared" si="0"/>
        <v>DEER</v>
      </c>
      <c r="I17" s="3" t="str">
        <f t="shared" si="0"/>
        <v>Code</v>
      </c>
      <c r="J17" s="3" t="str">
        <f t="shared" si="0"/>
        <v>Tier 1</v>
      </c>
      <c r="K17" s="3" t="str">
        <f t="shared" si="0"/>
        <v>Tier 3</v>
      </c>
      <c r="L17" s="36" t="str">
        <f t="shared" si="0"/>
        <v>DEER</v>
      </c>
      <c r="M17" s="3" t="str">
        <f t="shared" si="0"/>
        <v>Code</v>
      </c>
      <c r="N17" s="3" t="str">
        <f t="shared" si="0"/>
        <v>Tier 1</v>
      </c>
      <c r="O17" s="3" t="str">
        <f t="shared" si="0"/>
        <v>Tier 2</v>
      </c>
      <c r="P17" s="3" t="str">
        <f t="shared" si="0"/>
        <v>Tier 3</v>
      </c>
      <c r="Q17" s="36" t="str">
        <f t="shared" si="0"/>
        <v>DEER</v>
      </c>
    </row>
    <row r="18" spans="2:17" x14ac:dyDescent="0.3">
      <c r="B18" s="35">
        <v>60</v>
      </c>
      <c r="C18" s="36">
        <v>95</v>
      </c>
      <c r="D18" s="75">
        <f t="shared" ref="D18:Q21" si="1">D$3+D$4*$B18+D$5*$B18^2+D$6*$C18+D$7*$C18^2+D$8*$B18*$C18</f>
        <v>0.92977447875000008</v>
      </c>
      <c r="E18" s="11">
        <f t="shared" si="1"/>
        <v>0.92861796774999994</v>
      </c>
      <c r="F18" s="11">
        <f t="shared" si="1"/>
        <v>0.92408417800000042</v>
      </c>
      <c r="G18" s="11">
        <f t="shared" si="1"/>
        <v>0.91576993475000035</v>
      </c>
      <c r="H18" s="76">
        <f t="shared" si="1"/>
        <v>0.97326126666666646</v>
      </c>
      <c r="I18" s="11">
        <f t="shared" si="1"/>
        <v>0.92056276949999982</v>
      </c>
      <c r="J18" s="11">
        <f t="shared" si="1"/>
        <v>0.91436963000000038</v>
      </c>
      <c r="K18" s="11">
        <f t="shared" si="1"/>
        <v>0.92041192375000025</v>
      </c>
      <c r="L18" s="76">
        <f t="shared" si="1"/>
        <v>0.93593253333333237</v>
      </c>
      <c r="M18" s="11">
        <f t="shared" si="1"/>
        <v>0.9017678097499997</v>
      </c>
      <c r="N18" s="11">
        <f t="shared" si="1"/>
        <v>0.88379167175000006</v>
      </c>
      <c r="O18" s="11">
        <f t="shared" si="1"/>
        <v>0.89988764624999984</v>
      </c>
      <c r="P18" s="11">
        <f t="shared" si="1"/>
        <v>0.90827036099999992</v>
      </c>
      <c r="Q18" s="76">
        <f t="shared" si="1"/>
        <v>0.93051515625000003</v>
      </c>
    </row>
    <row r="19" spans="2:17" x14ac:dyDescent="0.3">
      <c r="B19" s="35">
        <v>63</v>
      </c>
      <c r="C19" s="36">
        <v>95</v>
      </c>
      <c r="D19" s="75">
        <f t="shared" si="1"/>
        <v>0.95524600575000018</v>
      </c>
      <c r="E19" s="11">
        <f t="shared" si="1"/>
        <v>0.95230882464999966</v>
      </c>
      <c r="F19" s="11">
        <f t="shared" si="1"/>
        <v>0.94960448050000046</v>
      </c>
      <c r="G19" s="11">
        <f t="shared" si="1"/>
        <v>0.94445402974999992</v>
      </c>
      <c r="H19" s="76">
        <f t="shared" si="1"/>
        <v>0.98044672380952369</v>
      </c>
      <c r="I19" s="11">
        <f t="shared" si="1"/>
        <v>0.95155440269999991</v>
      </c>
      <c r="J19" s="11">
        <f t="shared" si="1"/>
        <v>0.9440449607000001</v>
      </c>
      <c r="K19" s="11">
        <f t="shared" si="1"/>
        <v>0.94786021344999993</v>
      </c>
      <c r="L19" s="76">
        <f t="shared" si="1"/>
        <v>0.95375801904761848</v>
      </c>
      <c r="M19" s="11">
        <f t="shared" si="1"/>
        <v>0.9408348837499998</v>
      </c>
      <c r="N19" s="11">
        <f t="shared" si="1"/>
        <v>0.92631838265000033</v>
      </c>
      <c r="O19" s="11">
        <f t="shared" si="1"/>
        <v>0.93639943919999968</v>
      </c>
      <c r="P19" s="11">
        <f t="shared" si="1"/>
        <v>0.93995754824999977</v>
      </c>
      <c r="Q19" s="76">
        <f t="shared" si="1"/>
        <v>0.95409749999999993</v>
      </c>
    </row>
    <row r="20" spans="2:17" x14ac:dyDescent="0.3">
      <c r="B20" s="35">
        <v>67</v>
      </c>
      <c r="C20" s="36">
        <v>95</v>
      </c>
      <c r="D20" s="75">
        <f t="shared" si="1"/>
        <v>0.9995847129500004</v>
      </c>
      <c r="E20" s="11">
        <f t="shared" si="1"/>
        <v>0.99868479464999993</v>
      </c>
      <c r="F20" s="11">
        <f t="shared" si="1"/>
        <v>0.99730596650000036</v>
      </c>
      <c r="G20" s="11">
        <f t="shared" si="1"/>
        <v>1.00009198375</v>
      </c>
      <c r="H20" s="76">
        <f t="shared" si="1"/>
        <v>1</v>
      </c>
      <c r="I20" s="11">
        <f t="shared" si="1"/>
        <v>0.9964338682999998</v>
      </c>
      <c r="J20" s="11">
        <f t="shared" si="1"/>
        <v>0.99557857670000049</v>
      </c>
      <c r="K20" s="11">
        <f t="shared" si="1"/>
        <v>0.99919956345000016</v>
      </c>
      <c r="L20" s="76">
        <f t="shared" si="1"/>
        <v>1</v>
      </c>
      <c r="M20" s="11">
        <f t="shared" si="1"/>
        <v>0.99613026534999971</v>
      </c>
      <c r="N20" s="11">
        <f t="shared" si="1"/>
        <v>0.99314047985000009</v>
      </c>
      <c r="O20" s="11">
        <f t="shared" si="1"/>
        <v>0.99287718099999989</v>
      </c>
      <c r="P20" s="11">
        <f t="shared" si="1"/>
        <v>0.99648194565000014</v>
      </c>
      <c r="Q20" s="76">
        <f t="shared" si="1"/>
        <v>0.99999999999999989</v>
      </c>
    </row>
    <row r="21" spans="2:17" x14ac:dyDescent="0.3">
      <c r="B21" s="35">
        <v>70</v>
      </c>
      <c r="C21" s="36">
        <v>95</v>
      </c>
      <c r="D21" s="75">
        <f t="shared" si="1"/>
        <v>1.0406212467500002</v>
      </c>
      <c r="E21" s="11">
        <f t="shared" si="1"/>
        <v>1.0445578927499999</v>
      </c>
      <c r="F21" s="11">
        <f t="shared" si="1"/>
        <v>1.0433378930000003</v>
      </c>
      <c r="G21" s="11">
        <f t="shared" si="1"/>
        <v>1.0548648197499999</v>
      </c>
      <c r="H21" s="76">
        <f t="shared" si="1"/>
        <v>1.0221444571428568</v>
      </c>
      <c r="I21" s="11">
        <f t="shared" si="1"/>
        <v>1.0327614334999997</v>
      </c>
      <c r="J21" s="11">
        <f t="shared" si="1"/>
        <v>1.04320367</v>
      </c>
      <c r="K21" s="11">
        <f t="shared" si="1"/>
        <v>1.04876029875</v>
      </c>
      <c r="L21" s="76">
        <f t="shared" si="1"/>
        <v>1.0515374857142852</v>
      </c>
      <c r="M21" s="11">
        <f t="shared" si="1"/>
        <v>1.04000626375</v>
      </c>
      <c r="N21" s="11">
        <f t="shared" si="1"/>
        <v>1.0508469147500006</v>
      </c>
      <c r="O21" s="11">
        <f t="shared" si="1"/>
        <v>1.0410820007499999</v>
      </c>
      <c r="P21" s="11">
        <f t="shared" si="1"/>
        <v>1.0495813544999995</v>
      </c>
      <c r="Q21" s="76">
        <f t="shared" si="1"/>
        <v>1.0452714062499995</v>
      </c>
    </row>
    <row r="22" spans="2:17" x14ac:dyDescent="0.3">
      <c r="B22" s="35" t="str">
        <f t="shared" ref="B22:Q22" si="2">B17</f>
        <v>EWB</v>
      </c>
      <c r="C22" s="36" t="str">
        <f t="shared" si="2"/>
        <v>OAT</v>
      </c>
      <c r="D22" s="35" t="str">
        <f t="shared" si="2"/>
        <v>Code</v>
      </c>
      <c r="E22" s="3" t="str">
        <f t="shared" si="2"/>
        <v>Tier 1</v>
      </c>
      <c r="F22" s="3" t="str">
        <f t="shared" si="2"/>
        <v>Tier 2</v>
      </c>
      <c r="G22" s="3" t="str">
        <f t="shared" si="2"/>
        <v>Tier 3</v>
      </c>
      <c r="H22" s="36" t="str">
        <f t="shared" si="2"/>
        <v>DEER</v>
      </c>
      <c r="I22" s="3" t="str">
        <f t="shared" si="2"/>
        <v>Code</v>
      </c>
      <c r="J22" s="3" t="str">
        <f t="shared" si="2"/>
        <v>Tier 1</v>
      </c>
      <c r="K22" s="3" t="str">
        <f t="shared" si="2"/>
        <v>Tier 3</v>
      </c>
      <c r="L22" s="36" t="str">
        <f t="shared" si="2"/>
        <v>DEER</v>
      </c>
      <c r="M22" s="3" t="str">
        <f t="shared" si="2"/>
        <v>Code</v>
      </c>
      <c r="N22" s="3" t="str">
        <f t="shared" si="2"/>
        <v>Tier 1</v>
      </c>
      <c r="O22" s="3" t="str">
        <f t="shared" si="2"/>
        <v>Tier 2</v>
      </c>
      <c r="P22" s="3" t="str">
        <f t="shared" si="2"/>
        <v>Tier 3</v>
      </c>
      <c r="Q22" s="36" t="str">
        <f t="shared" si="2"/>
        <v>DEER</v>
      </c>
    </row>
    <row r="23" spans="2:17" x14ac:dyDescent="0.3">
      <c r="B23" s="35">
        <v>67</v>
      </c>
      <c r="C23" s="36">
        <v>85</v>
      </c>
      <c r="D23" s="75">
        <f t="shared" ref="D23:Q26" si="3">D$3+D$4*$B23+D$5*$B23^2+D$6*$C23+D$7*$C23^2+D$8*$B23*$C23</f>
        <v>1.0426842961500002</v>
      </c>
      <c r="E23" s="11">
        <f t="shared" si="3"/>
        <v>1.0493188796499999</v>
      </c>
      <c r="F23" s="11">
        <f t="shared" si="3"/>
        <v>1.0498128915000005</v>
      </c>
      <c r="G23" s="11">
        <f t="shared" si="3"/>
        <v>1.0779739907499999</v>
      </c>
      <c r="H23" s="76">
        <f t="shared" si="3"/>
        <v>1.0465361785714287</v>
      </c>
      <c r="I23" s="11">
        <f t="shared" si="3"/>
        <v>1.0212370319000001</v>
      </c>
      <c r="J23" s="11">
        <f t="shared" si="3"/>
        <v>1.0410128067000004</v>
      </c>
      <c r="K23" s="11">
        <f t="shared" si="3"/>
        <v>1.0498066724500001</v>
      </c>
      <c r="L23" s="76">
        <f t="shared" si="3"/>
        <v>1.0659437857142857</v>
      </c>
      <c r="M23" s="11">
        <f t="shared" si="3"/>
        <v>1.0288289829499999</v>
      </c>
      <c r="N23" s="11">
        <f t="shared" si="3"/>
        <v>1.0398388300500003</v>
      </c>
      <c r="O23" s="11">
        <f t="shared" si="3"/>
        <v>1.0288487433</v>
      </c>
      <c r="P23" s="11">
        <f t="shared" si="3"/>
        <v>1.05321924055</v>
      </c>
      <c r="Q23" s="76">
        <f t="shared" si="3"/>
        <v>1.0595399999999997</v>
      </c>
    </row>
    <row r="24" spans="2:17" x14ac:dyDescent="0.3">
      <c r="B24" s="35">
        <v>67</v>
      </c>
      <c r="C24" s="36">
        <v>90</v>
      </c>
      <c r="D24" s="75">
        <f t="shared" si="3"/>
        <v>1.0219779788000003</v>
      </c>
      <c r="E24" s="11">
        <f t="shared" si="3"/>
        <v>1.0243482793999998</v>
      </c>
      <c r="F24" s="11">
        <f t="shared" si="3"/>
        <v>1.0238956210000003</v>
      </c>
      <c r="G24" s="11">
        <f t="shared" si="3"/>
        <v>1.0393771125</v>
      </c>
      <c r="H24" s="76">
        <f t="shared" si="3"/>
        <v>1.0243041383928571</v>
      </c>
      <c r="I24" s="11">
        <f t="shared" si="3"/>
        <v>1.0105661896</v>
      </c>
      <c r="J24" s="11">
        <f t="shared" si="3"/>
        <v>1.0186814817000003</v>
      </c>
      <c r="K24" s="11">
        <f t="shared" si="3"/>
        <v>1.0249344292</v>
      </c>
      <c r="L24" s="76">
        <f t="shared" si="3"/>
        <v>1.0327663125000002</v>
      </c>
      <c r="M24" s="11">
        <f t="shared" si="3"/>
        <v>1.0129133083999999</v>
      </c>
      <c r="N24" s="11">
        <f t="shared" si="3"/>
        <v>1.0169037312000002</v>
      </c>
      <c r="O24" s="11">
        <f t="shared" si="3"/>
        <v>1.0114016028999999</v>
      </c>
      <c r="P24" s="11">
        <f t="shared" si="3"/>
        <v>1.0252236930999998</v>
      </c>
      <c r="Q24" s="76">
        <f t="shared" si="3"/>
        <v>1.0300095833333334</v>
      </c>
    </row>
    <row r="25" spans="2:17" x14ac:dyDescent="0.3">
      <c r="B25" s="35">
        <v>67</v>
      </c>
      <c r="C25" s="36">
        <v>95</v>
      </c>
      <c r="D25" s="75">
        <f t="shared" si="3"/>
        <v>0.9995847129500004</v>
      </c>
      <c r="E25" s="11">
        <f t="shared" si="3"/>
        <v>0.99868479464999993</v>
      </c>
      <c r="F25" s="11">
        <f t="shared" si="3"/>
        <v>0.99730596650000036</v>
      </c>
      <c r="G25" s="11">
        <f t="shared" si="3"/>
        <v>1.00009198375</v>
      </c>
      <c r="H25" s="76">
        <f t="shared" si="3"/>
        <v>1</v>
      </c>
      <c r="I25" s="11">
        <f t="shared" si="3"/>
        <v>0.9964338682999998</v>
      </c>
      <c r="J25" s="11">
        <f t="shared" si="3"/>
        <v>0.99557857670000049</v>
      </c>
      <c r="K25" s="11">
        <f t="shared" si="3"/>
        <v>0.99919956345000016</v>
      </c>
      <c r="L25" s="76">
        <f t="shared" si="3"/>
        <v>1</v>
      </c>
      <c r="M25" s="11">
        <f t="shared" si="3"/>
        <v>0.99613026534999971</v>
      </c>
      <c r="N25" s="11">
        <f t="shared" si="3"/>
        <v>0.99314047985000009</v>
      </c>
      <c r="O25" s="11">
        <f t="shared" si="3"/>
        <v>0.99287718099999989</v>
      </c>
      <c r="P25" s="11">
        <f t="shared" si="3"/>
        <v>0.99648194565000014</v>
      </c>
      <c r="Q25" s="76">
        <f t="shared" si="3"/>
        <v>0.99999999999999989</v>
      </c>
    </row>
    <row r="26" spans="2:17" ht="15" thickBot="1" x14ac:dyDescent="0.35">
      <c r="B26" s="68">
        <v>67</v>
      </c>
      <c r="C26" s="71">
        <v>100</v>
      </c>
      <c r="D26" s="77">
        <f t="shared" si="3"/>
        <v>0.9755044986000001</v>
      </c>
      <c r="E26" s="78">
        <f t="shared" si="3"/>
        <v>0.97232842539999975</v>
      </c>
      <c r="F26" s="78">
        <f t="shared" si="3"/>
        <v>0.97004392800000028</v>
      </c>
      <c r="G26" s="78">
        <f t="shared" si="3"/>
        <v>0.96011860449999942</v>
      </c>
      <c r="H26" s="79">
        <f t="shared" si="3"/>
        <v>0.97362376339285728</v>
      </c>
      <c r="I26" s="78">
        <f t="shared" si="3"/>
        <v>0.9788400679999999</v>
      </c>
      <c r="J26" s="78">
        <f t="shared" si="3"/>
        <v>0.97170409170000038</v>
      </c>
      <c r="K26" s="78">
        <f t="shared" si="3"/>
        <v>0.9726020752000003</v>
      </c>
      <c r="L26" s="79">
        <f t="shared" si="3"/>
        <v>0.96764484821428565</v>
      </c>
      <c r="M26" s="78">
        <f t="shared" si="3"/>
        <v>0.97847985380000002</v>
      </c>
      <c r="N26" s="78">
        <f t="shared" si="3"/>
        <v>0.96854907600000018</v>
      </c>
      <c r="O26" s="78">
        <f t="shared" si="3"/>
        <v>0.97327547759999977</v>
      </c>
      <c r="P26" s="78">
        <f t="shared" si="3"/>
        <v>0.96699399819999987</v>
      </c>
      <c r="Q26" s="79">
        <f t="shared" si="3"/>
        <v>0.96951124999999971</v>
      </c>
    </row>
  </sheetData>
  <mergeCells count="3">
    <mergeCell ref="D11:H11"/>
    <mergeCell ref="I11:L11"/>
    <mergeCell ref="M11:Q1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Q26"/>
  <sheetViews>
    <sheetView workbookViewId="0">
      <selection activeCell="B15" sqref="B15:Q26"/>
    </sheetView>
  </sheetViews>
  <sheetFormatPr defaultRowHeight="14.4" x14ac:dyDescent="0.3"/>
  <sheetData>
    <row r="3" spans="2:17" x14ac:dyDescent="0.3">
      <c r="B3" t="s">
        <v>45</v>
      </c>
      <c r="D3">
        <v>-0.9972955</v>
      </c>
      <c r="E3">
        <v>-1.053677</v>
      </c>
      <c r="F3">
        <v>-0.94784869999999999</v>
      </c>
      <c r="G3">
        <v>-0.82778169999999995</v>
      </c>
      <c r="H3" s="3">
        <v>0.24556646130952031</v>
      </c>
      <c r="I3">
        <v>8.4064150000000004E-2</v>
      </c>
      <c r="J3">
        <v>-0.37934889999999999</v>
      </c>
      <c r="K3">
        <v>3.0264579999999999E-2</v>
      </c>
      <c r="L3" s="3">
        <v>-4.8753735029762026</v>
      </c>
      <c r="M3">
        <v>0.66993550000000002</v>
      </c>
      <c r="N3">
        <v>0.69816670000000003</v>
      </c>
      <c r="O3">
        <v>-0.14712069999999999</v>
      </c>
      <c r="P3">
        <v>0.60637890000000005</v>
      </c>
      <c r="Q3" s="3">
        <v>3.8400342708333355</v>
      </c>
    </row>
    <row r="4" spans="2:17" x14ac:dyDescent="0.3">
      <c r="B4" t="s">
        <v>44</v>
      </c>
      <c r="D4">
        <v>0.1051786</v>
      </c>
      <c r="E4">
        <v>0.10761039999999999</v>
      </c>
      <c r="F4">
        <v>0.1057539</v>
      </c>
      <c r="G4">
        <v>0.1120261</v>
      </c>
      <c r="H4" s="3">
        <v>9.0507452380952577E-2</v>
      </c>
      <c r="I4">
        <v>6.5778379999999997E-2</v>
      </c>
      <c r="J4">
        <v>8.844101E-2</v>
      </c>
      <c r="K4">
        <v>7.7634850000000005E-2</v>
      </c>
      <c r="L4" s="3">
        <v>0.25179402380952443</v>
      </c>
      <c r="M4">
        <v>5.341518E-2</v>
      </c>
      <c r="N4">
        <v>6.0927719999999998E-2</v>
      </c>
      <c r="O4">
        <v>8.6436799999999994E-2</v>
      </c>
      <c r="P4">
        <v>6.378702E-2</v>
      </c>
      <c r="Q4" s="3">
        <v>-2.7140625000000064E-2</v>
      </c>
    </row>
    <row r="5" spans="2:17" x14ac:dyDescent="0.3">
      <c r="B5" t="s">
        <v>43</v>
      </c>
      <c r="D5">
        <v>-1.1142070000000001E-3</v>
      </c>
      <c r="E5">
        <v>-1.099048E-3</v>
      </c>
      <c r="F5">
        <v>-1.084713E-3</v>
      </c>
      <c r="G5">
        <v>-1.1461539999999999E-3</v>
      </c>
      <c r="H5" s="3">
        <v>-1.1888333333333358E-3</v>
      </c>
      <c r="I5">
        <v>-8.4142440000000004E-4</v>
      </c>
      <c r="J5">
        <v>-9.6270399999999999E-4</v>
      </c>
      <c r="K5">
        <v>-8.7896070000000005E-4</v>
      </c>
      <c r="L5" s="3">
        <v>-2.3868333333333415E-3</v>
      </c>
      <c r="M5">
        <v>-7.1997559999999996E-4</v>
      </c>
      <c r="N5">
        <v>-7.5089920000000004E-4</v>
      </c>
      <c r="O5">
        <v>-1.0031580000000001E-3</v>
      </c>
      <c r="P5">
        <v>-7.7241590000000002E-4</v>
      </c>
      <c r="Q5" s="3">
        <v>-1.4531249999999955E-4</v>
      </c>
    </row>
    <row r="6" spans="2:17" x14ac:dyDescent="0.3">
      <c r="B6" t="s">
        <v>42</v>
      </c>
      <c r="D6">
        <v>-7.2972109999999996E-3</v>
      </c>
      <c r="E6">
        <v>-7.9270350000000007E-3</v>
      </c>
      <c r="F6">
        <v>-8.1287779999999997E-3</v>
      </c>
      <c r="G6">
        <v>-1.125892E-2</v>
      </c>
      <c r="H6" s="3">
        <v>-1.026310571428574E-2</v>
      </c>
      <c r="I6">
        <v>-4.1442910000000003E-5</v>
      </c>
      <c r="J6">
        <v>-7.1020909999999996E-3</v>
      </c>
      <c r="K6">
        <v>-8.0329330000000008E-3</v>
      </c>
      <c r="L6" s="3">
        <v>-1.7725722857142908E-2</v>
      </c>
      <c r="M6">
        <v>-3.153702E-3</v>
      </c>
      <c r="N6">
        <v>-9.1246309999999994E-3</v>
      </c>
      <c r="O6">
        <v>-9.5766549999999999E-3</v>
      </c>
      <c r="P6">
        <v>-8.8484759999999992E-3</v>
      </c>
      <c r="Q6" s="3">
        <v>-7.6465833333333299E-3</v>
      </c>
    </row>
    <row r="7" spans="2:17" x14ac:dyDescent="0.3">
      <c r="B7" t="s">
        <v>41</v>
      </c>
      <c r="D7">
        <v>-3.1221440000000002E-5</v>
      </c>
      <c r="E7">
        <v>-1.41291E-5</v>
      </c>
      <c r="F7">
        <v>-1.2813729999999999E-5</v>
      </c>
      <c r="G7">
        <v>-1.581907E-5</v>
      </c>
      <c r="H7" s="3">
        <v>-4.2723214285714462E-5</v>
      </c>
      <c r="I7">
        <v>-5.9918040000000001E-5</v>
      </c>
      <c r="J7">
        <v>-1.0998680000000001E-5</v>
      </c>
      <c r="K7">
        <v>-1.30097E-5</v>
      </c>
      <c r="L7" s="3">
        <v>-1.2758928571429239E-5</v>
      </c>
      <c r="M7">
        <v>-2.3319259999999999E-5</v>
      </c>
      <c r="N7">
        <v>4.7907980000000003E-6</v>
      </c>
      <c r="O7">
        <v>-1.343489E-5</v>
      </c>
      <c r="P7">
        <v>-1.0442480000000001E-5</v>
      </c>
      <c r="Q7" s="3">
        <v>-8.9166666666667027E-6</v>
      </c>
    </row>
    <row r="8" spans="2:17" x14ac:dyDescent="0.3">
      <c r="B8" t="s">
        <v>40</v>
      </c>
      <c r="D8">
        <v>1.4644110000000001E-4</v>
      </c>
      <c r="E8">
        <v>1.040387E-4</v>
      </c>
      <c r="F8">
        <v>9.8444059999999999E-5</v>
      </c>
      <c r="G8">
        <v>1.078362E-4</v>
      </c>
      <c r="H8" s="3">
        <v>2.1801714285714377E-4</v>
      </c>
      <c r="I8">
        <v>1.337271E-4</v>
      </c>
      <c r="J8">
        <v>8.8251289999999999E-5</v>
      </c>
      <c r="K8">
        <v>9.5418749999999998E-5</v>
      </c>
      <c r="L8" s="3">
        <v>2.3861142857143128E-4</v>
      </c>
      <c r="M8">
        <v>7.907484E-5</v>
      </c>
      <c r="N8">
        <v>6.4977179999999997E-5</v>
      </c>
      <c r="O8">
        <v>1.4171060000000001E-4</v>
      </c>
      <c r="P8">
        <v>8.4365739999999994E-5</v>
      </c>
      <c r="Q8" s="3">
        <v>6.8750000000000031E-5</v>
      </c>
    </row>
    <row r="10" spans="2:17" ht="15" thickBot="1" x14ac:dyDescent="0.35"/>
    <row r="11" spans="2:17" ht="15" thickBot="1" x14ac:dyDescent="0.35">
      <c r="D11" s="136" t="s">
        <v>81</v>
      </c>
      <c r="E11" s="137"/>
      <c r="F11" s="137"/>
      <c r="G11" s="137"/>
      <c r="H11" s="138"/>
      <c r="I11" s="136" t="s">
        <v>79</v>
      </c>
      <c r="J11" s="137"/>
      <c r="K11" s="137"/>
      <c r="L11" s="138"/>
      <c r="M11" s="139" t="s">
        <v>78</v>
      </c>
      <c r="N11" s="140"/>
      <c r="O11" s="140"/>
      <c r="P11" s="140"/>
      <c r="Q11" s="141"/>
    </row>
    <row r="12" spans="2:17" x14ac:dyDescent="0.3">
      <c r="C12" s="62" t="s">
        <v>74</v>
      </c>
      <c r="D12" s="63" t="s">
        <v>73</v>
      </c>
      <c r="E12" s="60" t="s">
        <v>72</v>
      </c>
      <c r="F12" s="60" t="s">
        <v>71</v>
      </c>
      <c r="G12" s="64" t="s">
        <v>70</v>
      </c>
      <c r="H12" s="61" t="s">
        <v>69</v>
      </c>
      <c r="I12" s="63" t="s">
        <v>73</v>
      </c>
      <c r="J12" s="60" t="s">
        <v>72</v>
      </c>
      <c r="K12" s="64" t="s">
        <v>70</v>
      </c>
      <c r="L12" s="61" t="s">
        <v>69</v>
      </c>
      <c r="M12" s="63" t="s">
        <v>73</v>
      </c>
      <c r="N12" s="60" t="s">
        <v>72</v>
      </c>
      <c r="O12" s="60" t="s">
        <v>71</v>
      </c>
      <c r="P12" s="64" t="s">
        <v>70</v>
      </c>
      <c r="Q12" s="65" t="s">
        <v>69</v>
      </c>
    </row>
    <row r="13" spans="2:17" x14ac:dyDescent="0.3">
      <c r="B13" s="55"/>
      <c r="C13" s="59" t="s">
        <v>68</v>
      </c>
      <c r="D13" s="35">
        <v>11</v>
      </c>
      <c r="E13" s="3">
        <v>12.2</v>
      </c>
      <c r="F13" s="3">
        <v>12</v>
      </c>
      <c r="G13" s="2">
        <v>12.8</v>
      </c>
      <c r="H13" s="36"/>
      <c r="I13" s="35">
        <v>10.8</v>
      </c>
      <c r="J13" s="3">
        <v>12.2</v>
      </c>
      <c r="K13" s="2">
        <v>12</v>
      </c>
      <c r="L13" s="36"/>
      <c r="M13" s="47">
        <v>9.8000000000000007</v>
      </c>
      <c r="N13" s="7">
        <v>10</v>
      </c>
      <c r="O13" s="7">
        <v>10.3</v>
      </c>
      <c r="P13" s="2">
        <v>10.199999999999999</v>
      </c>
      <c r="Q13" s="66"/>
    </row>
    <row r="14" spans="2:17" ht="15" thickBot="1" x14ac:dyDescent="0.35">
      <c r="C14" s="67" t="s">
        <v>67</v>
      </c>
      <c r="D14" s="68">
        <v>12.7</v>
      </c>
      <c r="E14" s="69">
        <v>14</v>
      </c>
      <c r="F14" s="69">
        <v>16</v>
      </c>
      <c r="G14" s="70">
        <v>19</v>
      </c>
      <c r="H14" s="71"/>
      <c r="I14" s="68">
        <v>12.2</v>
      </c>
      <c r="J14" s="69">
        <v>14</v>
      </c>
      <c r="K14" s="70">
        <v>18</v>
      </c>
      <c r="L14" s="71"/>
      <c r="M14" s="68">
        <v>11.4</v>
      </c>
      <c r="N14" s="69">
        <v>12.3</v>
      </c>
      <c r="O14" s="69">
        <v>13.1</v>
      </c>
      <c r="P14" s="70">
        <v>14.1</v>
      </c>
      <c r="Q14" s="72"/>
    </row>
    <row r="15" spans="2:17" x14ac:dyDescent="0.3">
      <c r="B15" s="63"/>
      <c r="C15" s="61"/>
      <c r="D15" s="35"/>
      <c r="E15" s="3"/>
      <c r="F15" s="3"/>
      <c r="G15" s="3"/>
      <c r="H15" s="36"/>
      <c r="I15" s="3"/>
      <c r="J15" s="3"/>
      <c r="K15" s="3"/>
      <c r="L15" s="36"/>
      <c r="M15" s="3"/>
      <c r="N15" s="3"/>
      <c r="O15" s="3"/>
      <c r="P15" s="3"/>
      <c r="Q15" s="36"/>
    </row>
    <row r="16" spans="2:17" x14ac:dyDescent="0.3">
      <c r="B16" s="35"/>
      <c r="C16" s="36"/>
      <c r="D16" s="35"/>
      <c r="E16" s="3"/>
      <c r="F16" s="3"/>
      <c r="G16" s="3"/>
      <c r="H16" s="36"/>
      <c r="I16" s="3"/>
      <c r="J16" s="3"/>
      <c r="K16" s="3"/>
      <c r="L16" s="36"/>
      <c r="M16" s="3"/>
      <c r="N16" s="3"/>
      <c r="O16" s="3"/>
      <c r="P16" s="3"/>
      <c r="Q16" s="36"/>
    </row>
    <row r="17" spans="2:17" x14ac:dyDescent="0.3">
      <c r="B17" s="35" t="s">
        <v>93</v>
      </c>
      <c r="C17" s="36" t="s">
        <v>92</v>
      </c>
      <c r="D17" s="35" t="str">
        <f t="shared" ref="D17:Q17" si="0">D12</f>
        <v>Code</v>
      </c>
      <c r="E17" s="3" t="str">
        <f t="shared" si="0"/>
        <v>Tier 1</v>
      </c>
      <c r="F17" s="3" t="str">
        <f t="shared" si="0"/>
        <v>Tier 2</v>
      </c>
      <c r="G17" s="3" t="str">
        <f t="shared" si="0"/>
        <v>Tier 3</v>
      </c>
      <c r="H17" s="36" t="str">
        <f t="shared" si="0"/>
        <v>DEER</v>
      </c>
      <c r="I17" s="3" t="str">
        <f t="shared" si="0"/>
        <v>Code</v>
      </c>
      <c r="J17" s="3" t="str">
        <f t="shared" si="0"/>
        <v>Tier 1</v>
      </c>
      <c r="K17" s="3" t="str">
        <f t="shared" si="0"/>
        <v>Tier 3</v>
      </c>
      <c r="L17" s="36" t="str">
        <f t="shared" si="0"/>
        <v>DEER</v>
      </c>
      <c r="M17" s="3" t="str">
        <f t="shared" si="0"/>
        <v>Code</v>
      </c>
      <c r="N17" s="3" t="str">
        <f t="shared" si="0"/>
        <v>Tier 1</v>
      </c>
      <c r="O17" s="3" t="str">
        <f t="shared" si="0"/>
        <v>Tier 2</v>
      </c>
      <c r="P17" s="3" t="str">
        <f t="shared" si="0"/>
        <v>Tier 3</v>
      </c>
      <c r="Q17" s="36" t="str">
        <f t="shared" si="0"/>
        <v>DEER</v>
      </c>
    </row>
    <row r="18" spans="2:17" x14ac:dyDescent="0.3">
      <c r="B18" s="35">
        <v>60</v>
      </c>
      <c r="C18" s="36">
        <v>95</v>
      </c>
      <c r="D18" s="75">
        <f t="shared" ref="D18:Q21" si="1">D$3+D$4*$B18+D$5*$B18^2+D$6*$C18+D$7*$C18^2+D$8*$B18*$C18</f>
        <v>1.1619810289999997</v>
      </c>
      <c r="E18" s="11">
        <f t="shared" si="1"/>
        <v>1.1588113374999991</v>
      </c>
      <c r="F18" s="11">
        <f t="shared" si="1"/>
        <v>1.1656718187499999</v>
      </c>
      <c r="G18" s="11">
        <f t="shared" si="1"/>
        <v>1.1699317332499999</v>
      </c>
      <c r="H18" s="76">
        <f t="shared" si="1"/>
        <v>1.2783392666666675</v>
      </c>
      <c r="I18" s="11">
        <f t="shared" si="1"/>
        <v>1.2191861925499992</v>
      </c>
      <c r="J18" s="11">
        <f t="shared" si="1"/>
        <v>1.1904479210000001</v>
      </c>
      <c r="K18" s="11">
        <f t="shared" si="1"/>
        <v>1.1874427575000004</v>
      </c>
      <c r="L18" s="76">
        <f t="shared" si="1"/>
        <v>1.2006600666666667</v>
      </c>
      <c r="M18" s="11">
        <f t="shared" si="1"/>
        <v>1.2236027165000001</v>
      </c>
      <c r="N18" s="11">
        <f t="shared" si="1"/>
        <v>1.1973597129499998</v>
      </c>
      <c r="O18" s="11">
        <f t="shared" si="1"/>
        <v>1.2044368127499994</v>
      </c>
      <c r="P18" s="11">
        <f t="shared" si="1"/>
        <v>1.1989389759999998</v>
      </c>
      <c r="Q18" s="76">
        <f t="shared" si="1"/>
        <v>1.2734484374999999</v>
      </c>
    </row>
    <row r="19" spans="2:17" x14ac:dyDescent="0.3">
      <c r="B19" s="35">
        <v>63</v>
      </c>
      <c r="C19" s="36">
        <v>95</v>
      </c>
      <c r="D19" s="75">
        <f t="shared" si="1"/>
        <v>1.1081101594999994</v>
      </c>
      <c r="E19" s="11">
        <f t="shared" si="1"/>
        <v>1.1057448549999989</v>
      </c>
      <c r="F19" s="11">
        <f t="shared" si="1"/>
        <v>1.1107309788500006</v>
      </c>
      <c r="G19" s="11">
        <f t="shared" si="1"/>
        <v>1.1138125242500005</v>
      </c>
      <c r="H19" s="76">
        <f t="shared" si="1"/>
        <v>1.1733170095238101</v>
      </c>
      <c r="I19" s="11">
        <f t="shared" si="1"/>
        <v>1.1441479524499991</v>
      </c>
      <c r="J19" s="11">
        <f t="shared" si="1"/>
        <v>1.1256847926499995</v>
      </c>
      <c r="K19" s="11">
        <f t="shared" si="1"/>
        <v>1.1232051529499998</v>
      </c>
      <c r="L19" s="76">
        <f t="shared" si="1"/>
        <v>1.143304895238096</v>
      </c>
      <c r="M19" s="11">
        <f t="shared" si="1"/>
        <v>1.1407135894999998</v>
      </c>
      <c r="N19" s="11">
        <f t="shared" si="1"/>
        <v>1.1215795644499995</v>
      </c>
      <c r="O19" s="11">
        <f t="shared" si="1"/>
        <v>1.1339694317499984</v>
      </c>
      <c r="P19" s="11">
        <f t="shared" si="1"/>
        <v>1.1293228047999995</v>
      </c>
      <c r="Q19" s="76">
        <f t="shared" si="1"/>
        <v>1.1579999999999999</v>
      </c>
    </row>
    <row r="20" spans="2:17" x14ac:dyDescent="0.3">
      <c r="B20" s="35">
        <v>67</v>
      </c>
      <c r="C20" s="36">
        <v>95</v>
      </c>
      <c r="D20" s="75">
        <f t="shared" si="1"/>
        <v>1.0050845374999997</v>
      </c>
      <c r="E20" s="11">
        <f t="shared" si="1"/>
        <v>1.0042162009999984</v>
      </c>
      <c r="F20" s="11">
        <f t="shared" si="1"/>
        <v>1.0071045616500012</v>
      </c>
      <c r="G20" s="11">
        <f t="shared" si="1"/>
        <v>1.0068946002500003</v>
      </c>
      <c r="H20" s="76">
        <f t="shared" si="1"/>
        <v>1.0000000000000002</v>
      </c>
      <c r="I20" s="11">
        <f t="shared" si="1"/>
        <v>1.0205370824499993</v>
      </c>
      <c r="J20" s="11">
        <f t="shared" si="1"/>
        <v>1.0123782428500006</v>
      </c>
      <c r="K20" s="11">
        <f t="shared" si="1"/>
        <v>1.0129441139499995</v>
      </c>
      <c r="L20" s="76">
        <f t="shared" si="1"/>
        <v>0.99999999999999933</v>
      </c>
      <c r="M20" s="11">
        <f t="shared" si="1"/>
        <v>1.0100354367000002</v>
      </c>
      <c r="N20" s="11">
        <f t="shared" si="1"/>
        <v>0.99951418884999965</v>
      </c>
      <c r="O20" s="11">
        <f t="shared" si="1"/>
        <v>1.0119244997499997</v>
      </c>
      <c r="P20" s="11">
        <f t="shared" si="1"/>
        <v>1.0148735980000001</v>
      </c>
      <c r="Q20" s="76">
        <f t="shared" si="1"/>
        <v>1</v>
      </c>
    </row>
    <row r="21" spans="2:17" x14ac:dyDescent="0.3">
      <c r="B21" s="35">
        <v>70</v>
      </c>
      <c r="C21" s="36">
        <v>95</v>
      </c>
      <c r="D21" s="75">
        <f t="shared" si="1"/>
        <v>0.9044169740000001</v>
      </c>
      <c r="E21" s="11">
        <f t="shared" si="1"/>
        <v>0.90498970249999999</v>
      </c>
      <c r="F21" s="11">
        <f t="shared" si="1"/>
        <v>0.90660577575000068</v>
      </c>
      <c r="G21" s="11">
        <f t="shared" si="1"/>
        <v>0.90263692325000033</v>
      </c>
      <c r="H21" s="76">
        <f t="shared" si="1"/>
        <v>0.84504674285714265</v>
      </c>
      <c r="I21" s="11">
        <f t="shared" si="1"/>
        <v>0.91015901754999917</v>
      </c>
      <c r="J21" s="11">
        <f t="shared" si="1"/>
        <v>0.90718154649999982</v>
      </c>
      <c r="K21" s="11">
        <f t="shared" si="1"/>
        <v>0.91179016000000068</v>
      </c>
      <c r="L21" s="76">
        <f t="shared" si="1"/>
        <v>0.84239782857142909</v>
      </c>
      <c r="M21" s="11">
        <f t="shared" si="1"/>
        <v>0.89690733450000004</v>
      </c>
      <c r="N21" s="11">
        <f t="shared" si="1"/>
        <v>0.89219627394999934</v>
      </c>
      <c r="O21" s="11">
        <f t="shared" si="1"/>
        <v>0.8993244827499991</v>
      </c>
      <c r="P21" s="11">
        <f t="shared" si="1"/>
        <v>0.91281595900000023</v>
      </c>
      <c r="Q21" s="76">
        <f t="shared" si="1"/>
        <v>0.87844843750000012</v>
      </c>
    </row>
    <row r="22" spans="2:17" x14ac:dyDescent="0.3">
      <c r="B22" s="35" t="str">
        <f t="shared" ref="B22:Q22" si="2">B17</f>
        <v>EWB</v>
      </c>
      <c r="C22" s="36" t="str">
        <f t="shared" si="2"/>
        <v>OAT</v>
      </c>
      <c r="D22" s="35" t="str">
        <f t="shared" si="2"/>
        <v>Code</v>
      </c>
      <c r="E22" s="3" t="str">
        <f t="shared" si="2"/>
        <v>Tier 1</v>
      </c>
      <c r="F22" s="3" t="str">
        <f t="shared" si="2"/>
        <v>Tier 2</v>
      </c>
      <c r="G22" s="3" t="str">
        <f t="shared" si="2"/>
        <v>Tier 3</v>
      </c>
      <c r="H22" s="36" t="str">
        <f t="shared" si="2"/>
        <v>DEER</v>
      </c>
      <c r="I22" s="3" t="str">
        <f t="shared" si="2"/>
        <v>Code</v>
      </c>
      <c r="J22" s="3" t="str">
        <f t="shared" si="2"/>
        <v>Tier 1</v>
      </c>
      <c r="K22" s="3" t="str">
        <f t="shared" si="2"/>
        <v>Tier 3</v>
      </c>
      <c r="L22" s="36" t="str">
        <f t="shared" si="2"/>
        <v>DEER</v>
      </c>
      <c r="M22" s="3" t="str">
        <f t="shared" si="2"/>
        <v>Code</v>
      </c>
      <c r="N22" s="3" t="str">
        <f t="shared" si="2"/>
        <v>Tier 1</v>
      </c>
      <c r="O22" s="3" t="str">
        <f t="shared" si="2"/>
        <v>Tier 2</v>
      </c>
      <c r="P22" s="3" t="str">
        <f t="shared" si="2"/>
        <v>Tier 3</v>
      </c>
      <c r="Q22" s="36" t="str">
        <f t="shared" si="2"/>
        <v>DEER</v>
      </c>
    </row>
    <row r="23" spans="2:17" x14ac:dyDescent="0.3">
      <c r="B23" s="35">
        <v>67</v>
      </c>
      <c r="C23" s="36">
        <v>85</v>
      </c>
      <c r="D23" s="75">
        <f t="shared" ref="D23:Q26" si="3">D$3+D$4*$B23+D$5*$B23^2+D$6*$C23+D$7*$C23^2+D$8*$B23*$C23</f>
        <v>1.0361397024999999</v>
      </c>
      <c r="E23" s="11">
        <f t="shared" si="3"/>
        <v>1.0392130019999986</v>
      </c>
      <c r="F23" s="11">
        <f t="shared" si="3"/>
        <v>1.0454995354500012</v>
      </c>
      <c r="G23" s="11">
        <f t="shared" si="3"/>
        <v>1.0757078722500002</v>
      </c>
      <c r="H23" s="76">
        <f t="shared" si="3"/>
        <v>1.0334613571428573</v>
      </c>
      <c r="I23" s="11">
        <f t="shared" si="3"/>
        <v>1.0392068265499992</v>
      </c>
      <c r="J23" s="11">
        <f t="shared" si="3"/>
        <v>1.0440684125500006</v>
      </c>
      <c r="K23" s="11">
        <f t="shared" si="3"/>
        <v>1.0527603414499995</v>
      </c>
      <c r="L23" s="76">
        <f t="shared" si="3"/>
        <v>1.040353642857142</v>
      </c>
      <c r="M23" s="11">
        <f t="shared" si="3"/>
        <v>1.0305669819000001</v>
      </c>
      <c r="N23" s="11">
        <f t="shared" si="3"/>
        <v>1.0386023518499996</v>
      </c>
      <c r="O23" s="11">
        <f t="shared" si="3"/>
        <v>1.0369277497499998</v>
      </c>
      <c r="P23" s="11">
        <f t="shared" si="3"/>
        <v>1.0656297762000002</v>
      </c>
      <c r="Q23" s="76">
        <f t="shared" si="3"/>
        <v>1.0464533333333335</v>
      </c>
    </row>
    <row r="24" spans="2:17" x14ac:dyDescent="0.3">
      <c r="B24" s="35">
        <v>67</v>
      </c>
      <c r="C24" s="36">
        <v>90</v>
      </c>
      <c r="D24" s="75">
        <f t="shared" si="3"/>
        <v>1.0213926559999997</v>
      </c>
      <c r="E24" s="11">
        <f t="shared" si="3"/>
        <v>1.0220678289999985</v>
      </c>
      <c r="F24" s="11">
        <f t="shared" si="3"/>
        <v>1.026622391800001</v>
      </c>
      <c r="G24" s="11">
        <f t="shared" si="3"/>
        <v>1.0416967130000003</v>
      </c>
      <c r="H24" s="76">
        <f t="shared" si="3"/>
        <v>1.0177987589285715</v>
      </c>
      <c r="I24" s="11">
        <f t="shared" si="3"/>
        <v>1.0313699054999992</v>
      </c>
      <c r="J24" s="11">
        <f t="shared" si="3"/>
        <v>1.0284982947000008</v>
      </c>
      <c r="K24" s="11">
        <f t="shared" si="3"/>
        <v>1.0331774701999994</v>
      </c>
      <c r="L24" s="76">
        <f t="shared" si="3"/>
        <v>1.0204957946428563</v>
      </c>
      <c r="M24" s="11">
        <f t="shared" si="3"/>
        <v>1.0208841908000001</v>
      </c>
      <c r="N24" s="11">
        <f t="shared" si="3"/>
        <v>1.0189385003999996</v>
      </c>
      <c r="O24" s="11">
        <f t="shared" si="3"/>
        <v>1.0247619969999997</v>
      </c>
      <c r="P24" s="11">
        <f t="shared" si="3"/>
        <v>1.0405127491000001</v>
      </c>
      <c r="Q24" s="76">
        <f t="shared" si="3"/>
        <v>1.0234495833333335</v>
      </c>
    </row>
    <row r="25" spans="2:17" x14ac:dyDescent="0.3">
      <c r="B25" s="35">
        <v>67</v>
      </c>
      <c r="C25" s="36">
        <v>95</v>
      </c>
      <c r="D25" s="75">
        <f t="shared" si="3"/>
        <v>1.0050845374999997</v>
      </c>
      <c r="E25" s="11">
        <f t="shared" si="3"/>
        <v>1.0042162009999984</v>
      </c>
      <c r="F25" s="11">
        <f t="shared" si="3"/>
        <v>1.0071045616500012</v>
      </c>
      <c r="G25" s="11">
        <f t="shared" si="3"/>
        <v>1.0068946002500003</v>
      </c>
      <c r="H25" s="76">
        <f t="shared" si="3"/>
        <v>1.0000000000000002</v>
      </c>
      <c r="I25" s="11">
        <f t="shared" si="3"/>
        <v>1.0205370824499993</v>
      </c>
      <c r="J25" s="11">
        <f t="shared" si="3"/>
        <v>1.0123782428500006</v>
      </c>
      <c r="K25" s="11">
        <f t="shared" si="3"/>
        <v>1.0129441139499995</v>
      </c>
      <c r="L25" s="76">
        <f t="shared" si="3"/>
        <v>0.99999999999999933</v>
      </c>
      <c r="M25" s="11">
        <f t="shared" si="3"/>
        <v>1.0100354367000002</v>
      </c>
      <c r="N25" s="11">
        <f t="shared" si="3"/>
        <v>0.99951418884999965</v>
      </c>
      <c r="O25" s="11">
        <f t="shared" si="3"/>
        <v>1.0119244997499997</v>
      </c>
      <c r="P25" s="11">
        <f t="shared" si="3"/>
        <v>1.0148735980000001</v>
      </c>
      <c r="Q25" s="76">
        <f t="shared" si="3"/>
        <v>1</v>
      </c>
    </row>
    <row r="26" spans="2:17" ht="15" thickBot="1" x14ac:dyDescent="0.35">
      <c r="B26" s="68">
        <v>67</v>
      </c>
      <c r="C26" s="71">
        <v>100</v>
      </c>
      <c r="D26" s="77">
        <f t="shared" si="3"/>
        <v>0.9872153469999998</v>
      </c>
      <c r="E26" s="78">
        <f t="shared" si="3"/>
        <v>0.98565811799999836</v>
      </c>
      <c r="F26" s="78">
        <f t="shared" si="3"/>
        <v>0.98694604500000105</v>
      </c>
      <c r="G26" s="78">
        <f t="shared" si="3"/>
        <v>0.97130153400000019</v>
      </c>
      <c r="H26" s="79">
        <f t="shared" si="3"/>
        <v>0.9800650803571429</v>
      </c>
      <c r="I26" s="78">
        <f t="shared" si="3"/>
        <v>1.0067083573999991</v>
      </c>
      <c r="J26" s="78">
        <f t="shared" si="3"/>
        <v>0.99570825700000065</v>
      </c>
      <c r="K26" s="78">
        <f t="shared" si="3"/>
        <v>0.99206027269999941</v>
      </c>
      <c r="L26" s="79">
        <f t="shared" si="3"/>
        <v>0.97886625892857082</v>
      </c>
      <c r="M26" s="78">
        <f t="shared" si="3"/>
        <v>0.99802071960000005</v>
      </c>
      <c r="N26" s="78">
        <f t="shared" si="3"/>
        <v>0.98032941719999944</v>
      </c>
      <c r="O26" s="78">
        <f t="shared" si="3"/>
        <v>0.99841525799999964</v>
      </c>
      <c r="P26" s="78">
        <f t="shared" si="3"/>
        <v>0.98871232290000011</v>
      </c>
      <c r="Q26" s="79">
        <f t="shared" si="3"/>
        <v>0.97610458333333339</v>
      </c>
    </row>
  </sheetData>
  <mergeCells count="3">
    <mergeCell ref="D11:H11"/>
    <mergeCell ref="I11:L11"/>
    <mergeCell ref="M11:Q1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3:Q26"/>
  <sheetViews>
    <sheetView workbookViewId="0">
      <selection activeCell="B15" sqref="B15:Q26"/>
    </sheetView>
  </sheetViews>
  <sheetFormatPr defaultRowHeight="14.4" x14ac:dyDescent="0.3"/>
  <sheetData>
    <row r="3" spans="2:17" x14ac:dyDescent="0.3">
      <c r="B3" t="s">
        <v>37</v>
      </c>
      <c r="D3">
        <v>-0.32381460000000001</v>
      </c>
      <c r="E3">
        <v>-0.84828079999999995</v>
      </c>
      <c r="F3">
        <v>-0.73966160000000003</v>
      </c>
      <c r="G3">
        <v>-1.174609</v>
      </c>
      <c r="H3" s="3">
        <v>0.13022528124998622</v>
      </c>
      <c r="I3" s="3">
        <v>0.1828158</v>
      </c>
      <c r="J3">
        <v>-0.38098789999999999</v>
      </c>
      <c r="K3">
        <v>-0.74524049999999997</v>
      </c>
      <c r="L3" s="3">
        <v>-2.0067378437500141</v>
      </c>
      <c r="M3">
        <v>0.66918800000000001</v>
      </c>
      <c r="N3" s="3">
        <v>-1.1254150000000001</v>
      </c>
      <c r="O3">
        <v>-0.94315070000000001</v>
      </c>
      <c r="P3">
        <v>-0.62239149999999999</v>
      </c>
      <c r="Q3" s="3">
        <v>-0.79627296875001274</v>
      </c>
    </row>
    <row r="4" spans="2:17" x14ac:dyDescent="0.3">
      <c r="B4" t="s">
        <v>36</v>
      </c>
      <c r="D4">
        <v>2.9065589999999999E-2</v>
      </c>
      <c r="E4">
        <v>4.6132060000000003E-2</v>
      </c>
      <c r="F4">
        <v>4.0000590000000003E-2</v>
      </c>
      <c r="G4">
        <v>5.641227E-2</v>
      </c>
      <c r="H4" s="3">
        <v>3.6993119047619476E-2</v>
      </c>
      <c r="I4" s="3">
        <v>1.258978E-2</v>
      </c>
      <c r="J4">
        <v>2.7314910000000001E-2</v>
      </c>
      <c r="K4">
        <v>3.9401249999999999E-2</v>
      </c>
      <c r="L4" s="3">
        <v>8.4378500000000481E-2</v>
      </c>
      <c r="M4">
        <v>-4.7133879999999998E-3</v>
      </c>
      <c r="N4" s="3">
        <v>5.5333489999999999E-2</v>
      </c>
      <c r="O4">
        <v>4.325553E-2</v>
      </c>
      <c r="P4">
        <v>3.6357059999999997E-2</v>
      </c>
      <c r="Q4" s="3">
        <v>5.694843750000033E-2</v>
      </c>
    </row>
    <row r="5" spans="2:17" x14ac:dyDescent="0.3">
      <c r="B5" t="s">
        <v>35</v>
      </c>
      <c r="D5">
        <v>-1.6029370000000001E-4</v>
      </c>
      <c r="E5">
        <v>-3.1780220000000002E-4</v>
      </c>
      <c r="F5">
        <v>-2.6232810000000002E-4</v>
      </c>
      <c r="G5">
        <v>-3.4955590000000002E-4</v>
      </c>
      <c r="H5" s="3">
        <v>-2.778333333333368E-4</v>
      </c>
      <c r="I5" s="3">
        <v>-2.841251E-5</v>
      </c>
      <c r="J5">
        <v>-1.7012820000000001E-4</v>
      </c>
      <c r="K5">
        <v>-2.5912249999999998E-4</v>
      </c>
      <c r="L5" s="3">
        <v>-6.6750000000000446E-4</v>
      </c>
      <c r="M5">
        <v>1.8808860000000001E-4</v>
      </c>
      <c r="N5" s="3">
        <v>-2.0899770000000001E-4</v>
      </c>
      <c r="O5">
        <v>-1.04121E-4</v>
      </c>
      <c r="P5">
        <v>-2.1722540000000001E-4</v>
      </c>
      <c r="Q5" s="3">
        <v>-3.5859375000000247E-4</v>
      </c>
    </row>
    <row r="6" spans="2:17" x14ac:dyDescent="0.3">
      <c r="B6" t="s">
        <v>34</v>
      </c>
      <c r="D6">
        <v>-2.7392760000000001E-3</v>
      </c>
      <c r="E6">
        <v>-2.4341879999999999E-3</v>
      </c>
      <c r="F6">
        <v>-9.6625569999999998E-4</v>
      </c>
      <c r="G6">
        <v>-4.2888830000000003E-3</v>
      </c>
      <c r="H6" s="3">
        <v>-2.0131978571428556E-2</v>
      </c>
      <c r="I6" s="3">
        <v>2.6234460000000002E-3</v>
      </c>
      <c r="J6">
        <v>1.629066E-3</v>
      </c>
      <c r="K6">
        <v>9.393022E-4</v>
      </c>
      <c r="L6" s="3">
        <v>-3.2537042857142874E-3</v>
      </c>
      <c r="M6">
        <v>3.0346969999999998E-3</v>
      </c>
      <c r="N6" s="3">
        <v>-2.566073E-4</v>
      </c>
      <c r="O6">
        <v>4.2136949999999999E-3</v>
      </c>
      <c r="P6">
        <v>4.2773810000000002E-4</v>
      </c>
      <c r="Q6" s="3">
        <v>-9.8866249999999545E-3</v>
      </c>
    </row>
    <row r="7" spans="2:17" x14ac:dyDescent="0.3">
      <c r="B7" t="s">
        <v>33</v>
      </c>
      <c r="D7">
        <v>1.7204610000000001E-4</v>
      </c>
      <c r="E7">
        <v>1.5990110000000001E-4</v>
      </c>
      <c r="F7">
        <v>1.5756409999999999E-4</v>
      </c>
      <c r="G7">
        <v>2.2087060000000001E-4</v>
      </c>
      <c r="H7" s="3">
        <v>2.1539732142857127E-4</v>
      </c>
      <c r="I7" s="3">
        <v>1.354893E-4</v>
      </c>
      <c r="J7">
        <v>1.2739399999999999E-4</v>
      </c>
      <c r="K7">
        <v>1.3823129999999999E-4</v>
      </c>
      <c r="L7" s="3">
        <v>1.2652232142857118E-4</v>
      </c>
      <c r="M7">
        <v>1.772283E-4</v>
      </c>
      <c r="N7" s="3">
        <v>2.6500420000000001E-4</v>
      </c>
      <c r="O7">
        <v>2.3326090000000001E-4</v>
      </c>
      <c r="P7">
        <v>1.5732729999999999E-4</v>
      </c>
      <c r="Q7" s="3">
        <v>2.0899999999999977E-4</v>
      </c>
    </row>
    <row r="8" spans="2:17" x14ac:dyDescent="0.3">
      <c r="B8" t="s">
        <v>32</v>
      </c>
      <c r="D8">
        <v>-1.8636719999999999E-4</v>
      </c>
      <c r="E8">
        <v>-1.6060919999999999E-4</v>
      </c>
      <c r="F8">
        <v>-1.7054249999999999E-4</v>
      </c>
      <c r="G8">
        <v>-2.5354529999999998E-4</v>
      </c>
      <c r="H8" s="3">
        <v>-6.174285714285705E-5</v>
      </c>
      <c r="I8" s="3">
        <v>-2.1338649999999999E-4</v>
      </c>
      <c r="J8">
        <v>-1.5465380000000001E-4</v>
      </c>
      <c r="K8">
        <v>-1.6692709999999999E-4</v>
      </c>
      <c r="L8" s="3">
        <v>-7.5879999999999348E-5</v>
      </c>
      <c r="M8">
        <v>-3.2721660000000001E-4</v>
      </c>
      <c r="N8" s="3">
        <v>-4.7111970000000001E-4</v>
      </c>
      <c r="O8">
        <v>-4.6851230000000002E-4</v>
      </c>
      <c r="P8">
        <v>-2.027586E-4</v>
      </c>
      <c r="Q8" s="3">
        <v>-2.1312500000000007E-4</v>
      </c>
    </row>
    <row r="10" spans="2:17" ht="15" thickBot="1" x14ac:dyDescent="0.35"/>
    <row r="11" spans="2:17" ht="15" thickBot="1" x14ac:dyDescent="0.35">
      <c r="D11" s="136" t="s">
        <v>81</v>
      </c>
      <c r="E11" s="137"/>
      <c r="F11" s="137"/>
      <c r="G11" s="137"/>
      <c r="H11" s="138"/>
      <c r="I11" s="136" t="s">
        <v>79</v>
      </c>
      <c r="J11" s="137"/>
      <c r="K11" s="137"/>
      <c r="L11" s="138"/>
      <c r="M11" s="139" t="s">
        <v>78</v>
      </c>
      <c r="N11" s="140"/>
      <c r="O11" s="140"/>
      <c r="P11" s="140"/>
      <c r="Q11" s="141"/>
    </row>
    <row r="12" spans="2:17" x14ac:dyDescent="0.3">
      <c r="C12" s="73" t="s">
        <v>74</v>
      </c>
      <c r="D12" s="63" t="s">
        <v>73</v>
      </c>
      <c r="E12" s="60" t="s">
        <v>72</v>
      </c>
      <c r="F12" s="60" t="s">
        <v>71</v>
      </c>
      <c r="G12" s="64" t="s">
        <v>70</v>
      </c>
      <c r="H12" s="61" t="s">
        <v>69</v>
      </c>
      <c r="I12" s="60" t="s">
        <v>73</v>
      </c>
      <c r="J12" s="60" t="s">
        <v>72</v>
      </c>
      <c r="K12" s="64" t="s">
        <v>70</v>
      </c>
      <c r="L12" s="61" t="s">
        <v>69</v>
      </c>
      <c r="M12" s="60" t="s">
        <v>73</v>
      </c>
      <c r="N12" s="60" t="s">
        <v>72</v>
      </c>
      <c r="O12" s="60" t="s">
        <v>71</v>
      </c>
      <c r="P12" s="64" t="s">
        <v>70</v>
      </c>
      <c r="Q12" s="65" t="s">
        <v>69</v>
      </c>
    </row>
    <row r="13" spans="2:17" x14ac:dyDescent="0.3">
      <c r="B13" s="55"/>
      <c r="C13" s="74" t="s">
        <v>68</v>
      </c>
      <c r="D13" s="35">
        <v>11</v>
      </c>
      <c r="E13" s="3">
        <v>12.2</v>
      </c>
      <c r="F13" s="3">
        <v>12</v>
      </c>
      <c r="G13" s="2">
        <v>12.8</v>
      </c>
      <c r="H13" s="36"/>
      <c r="I13" s="3">
        <v>10.8</v>
      </c>
      <c r="J13" s="3">
        <v>12.2</v>
      </c>
      <c r="K13" s="2">
        <v>12</v>
      </c>
      <c r="L13" s="36"/>
      <c r="M13" s="7">
        <v>9.8000000000000007</v>
      </c>
      <c r="N13" s="7">
        <v>10</v>
      </c>
      <c r="O13" s="7">
        <v>10.3</v>
      </c>
      <c r="P13" s="2">
        <v>10.199999999999999</v>
      </c>
      <c r="Q13" s="66"/>
    </row>
    <row r="14" spans="2:17" ht="15" thickBot="1" x14ac:dyDescent="0.35">
      <c r="C14" s="74" t="s">
        <v>67</v>
      </c>
      <c r="D14" s="68">
        <v>12.7</v>
      </c>
      <c r="E14" s="69">
        <v>14</v>
      </c>
      <c r="F14" s="69">
        <v>16</v>
      </c>
      <c r="G14" s="70">
        <v>19</v>
      </c>
      <c r="H14" s="71"/>
      <c r="I14" s="69">
        <v>12.2</v>
      </c>
      <c r="J14" s="69">
        <v>14</v>
      </c>
      <c r="K14" s="70">
        <v>18</v>
      </c>
      <c r="L14" s="71"/>
      <c r="M14" s="69">
        <v>11.4</v>
      </c>
      <c r="N14" s="69">
        <v>12.3</v>
      </c>
      <c r="O14" s="69">
        <v>13.1</v>
      </c>
      <c r="P14" s="70">
        <v>14.1</v>
      </c>
      <c r="Q14" s="72"/>
    </row>
    <row r="15" spans="2:17" x14ac:dyDescent="0.3">
      <c r="B15" s="63"/>
      <c r="C15" s="61"/>
      <c r="D15" s="35"/>
      <c r="E15" s="3"/>
      <c r="F15" s="3"/>
      <c r="G15" s="3"/>
      <c r="H15" s="36"/>
      <c r="I15" s="3"/>
      <c r="J15" s="3"/>
      <c r="K15" s="3"/>
      <c r="L15" s="36"/>
      <c r="M15" s="3"/>
      <c r="N15" s="3"/>
      <c r="O15" s="3"/>
      <c r="P15" s="3"/>
      <c r="Q15" s="36"/>
    </row>
    <row r="16" spans="2:17" x14ac:dyDescent="0.3">
      <c r="B16" s="35"/>
      <c r="C16" s="36"/>
      <c r="D16" s="35"/>
      <c r="E16" s="3"/>
      <c r="F16" s="3"/>
      <c r="G16" s="3"/>
      <c r="H16" s="36"/>
      <c r="I16" s="3"/>
      <c r="J16" s="3"/>
      <c r="K16" s="3"/>
      <c r="L16" s="36"/>
      <c r="M16" s="3"/>
      <c r="N16" s="3"/>
      <c r="O16" s="3"/>
      <c r="P16" s="3"/>
      <c r="Q16" s="36"/>
    </row>
    <row r="17" spans="2:17" x14ac:dyDescent="0.3">
      <c r="B17" s="35" t="s">
        <v>93</v>
      </c>
      <c r="C17" s="36" t="s">
        <v>92</v>
      </c>
      <c r="D17" s="35" t="str">
        <f t="shared" ref="D17:Q17" si="0">D12</f>
        <v>Code</v>
      </c>
      <c r="E17" s="3" t="str">
        <f t="shared" si="0"/>
        <v>Tier 1</v>
      </c>
      <c r="F17" s="3" t="str">
        <f t="shared" si="0"/>
        <v>Tier 2</v>
      </c>
      <c r="G17" s="3" t="str">
        <f t="shared" si="0"/>
        <v>Tier 3</v>
      </c>
      <c r="H17" s="36" t="str">
        <f t="shared" si="0"/>
        <v>DEER</v>
      </c>
      <c r="I17" s="3" t="str">
        <f t="shared" si="0"/>
        <v>Code</v>
      </c>
      <c r="J17" s="3" t="str">
        <f t="shared" si="0"/>
        <v>Tier 1</v>
      </c>
      <c r="K17" s="3" t="str">
        <f t="shared" si="0"/>
        <v>Tier 3</v>
      </c>
      <c r="L17" s="36" t="str">
        <f t="shared" si="0"/>
        <v>DEER</v>
      </c>
      <c r="M17" s="3" t="str">
        <f t="shared" si="0"/>
        <v>Code</v>
      </c>
      <c r="N17" s="3" t="str">
        <f t="shared" si="0"/>
        <v>Tier 1</v>
      </c>
      <c r="O17" s="3" t="str">
        <f t="shared" si="0"/>
        <v>Tier 2</v>
      </c>
      <c r="P17" s="3" t="str">
        <f t="shared" si="0"/>
        <v>Tier 3</v>
      </c>
      <c r="Q17" s="36" t="str">
        <f t="shared" si="0"/>
        <v>DEER</v>
      </c>
    </row>
    <row r="18" spans="2:17" x14ac:dyDescent="0.3">
      <c r="B18" s="35">
        <v>60</v>
      </c>
      <c r="C18" s="36">
        <v>95</v>
      </c>
      <c r="D18" s="75">
        <f t="shared" ref="D18:Q21" si="1">D$3+D$4*$B18+D$5*$B18^2+D$6*$C18+D$7*$C18^2+D$8*$B18*$C18</f>
        <v>1.0732552725000002</v>
      </c>
      <c r="E18" s="11">
        <f t="shared" si="1"/>
        <v>1.0719420075000001</v>
      </c>
      <c r="F18" s="11">
        <f t="shared" si="1"/>
        <v>1.0741221010000002</v>
      </c>
      <c r="G18" s="11">
        <f t="shared" si="1"/>
        <v>1.09243103</v>
      </c>
      <c r="H18" s="76">
        <f t="shared" si="1"/>
        <v>1.0291010000000003</v>
      </c>
      <c r="I18" s="11">
        <f t="shared" si="1"/>
        <v>1.0916328165000004</v>
      </c>
      <c r="J18" s="11">
        <f t="shared" si="1"/>
        <v>1.0684106399999997</v>
      </c>
      <c r="K18" s="11">
        <f t="shared" si="1"/>
        <v>1.0712802214999999</v>
      </c>
      <c r="L18" s="76">
        <f t="shared" si="1"/>
        <v>1.0532181999999997</v>
      </c>
      <c r="M18" s="11">
        <f t="shared" si="1"/>
        <v>1.0861506825</v>
      </c>
      <c r="N18" s="11">
        <f t="shared" si="1"/>
        <v>1.1241056014999997</v>
      </c>
      <c r="O18" s="11">
        <f t="shared" si="1"/>
        <v>1.1123060374999998</v>
      </c>
      <c r="P18" s="11">
        <f t="shared" si="1"/>
        <v>1.0818106419999995</v>
      </c>
      <c r="Q18" s="76">
        <f t="shared" si="1"/>
        <v>1.06187890625</v>
      </c>
    </row>
    <row r="19" spans="2:17" x14ac:dyDescent="0.3">
      <c r="B19" s="35">
        <v>63</v>
      </c>
      <c r="C19" s="36">
        <v>95</v>
      </c>
      <c r="D19" s="75">
        <f t="shared" si="1"/>
        <v>1.0481890152000002</v>
      </c>
      <c r="E19" s="11">
        <f t="shared" si="1"/>
        <v>1.0472955537000002</v>
      </c>
      <c r="F19" s="11">
        <f t="shared" si="1"/>
        <v>1.0487201896</v>
      </c>
      <c r="G19" s="11">
        <f t="shared" si="1"/>
        <v>1.0604213024000002</v>
      </c>
      <c r="H19" s="76">
        <f t="shared" si="1"/>
        <v>1.019963142857143</v>
      </c>
      <c r="I19" s="11">
        <f t="shared" si="1"/>
        <v>1.0581027878099998</v>
      </c>
      <c r="J19" s="11">
        <f t="shared" si="1"/>
        <v>1.0435017311999997</v>
      </c>
      <c r="K19" s="11">
        <f t="shared" si="1"/>
        <v>1.0462935454999998</v>
      </c>
      <c r="L19" s="76">
        <f t="shared" si="1"/>
        <v>1.0384203999999999</v>
      </c>
      <c r="M19" s="11">
        <f t="shared" si="1"/>
        <v>1.0481584809</v>
      </c>
      <c r="N19" s="11">
        <f t="shared" si="1"/>
        <v>1.0787168057000001</v>
      </c>
      <c r="O19" s="11">
        <f t="shared" si="1"/>
        <v>1.0701259730000001</v>
      </c>
      <c r="P19" s="11">
        <f t="shared" si="1"/>
        <v>1.0529394484000001</v>
      </c>
      <c r="Q19" s="76">
        <f t="shared" si="1"/>
        <v>1.0396624999999999</v>
      </c>
    </row>
    <row r="20" spans="2:17" x14ac:dyDescent="0.3">
      <c r="B20" s="35">
        <v>67</v>
      </c>
      <c r="C20" s="36">
        <v>95</v>
      </c>
      <c r="D20" s="75">
        <f t="shared" si="1"/>
        <v>1.0102791152000004</v>
      </c>
      <c r="E20" s="11">
        <f t="shared" si="1"/>
        <v>1.0055351537000004</v>
      </c>
      <c r="F20" s="11">
        <f t="shared" si="1"/>
        <v>1.0075057876000002</v>
      </c>
      <c r="G20" s="11">
        <f t="shared" si="1"/>
        <v>1.0079541004000001</v>
      </c>
      <c r="H20" s="76">
        <f t="shared" si="1"/>
        <v>1</v>
      </c>
      <c r="I20" s="11">
        <f t="shared" si="1"/>
        <v>1.0126005326100003</v>
      </c>
      <c r="J20" s="11">
        <f t="shared" si="1"/>
        <v>1.0055262631999997</v>
      </c>
      <c r="K20" s="11">
        <f t="shared" si="1"/>
        <v>1.0057225475000005</v>
      </c>
      <c r="L20" s="76">
        <f t="shared" si="1"/>
        <v>1.0000000000000002</v>
      </c>
      <c r="M20" s="11">
        <f t="shared" si="1"/>
        <v>1.0027686928999997</v>
      </c>
      <c r="N20" s="11">
        <f t="shared" si="1"/>
        <v>1.0123464757000002</v>
      </c>
      <c r="O20" s="11">
        <f t="shared" si="1"/>
        <v>1.0109704990000004</v>
      </c>
      <c r="P20" s="11">
        <f t="shared" si="1"/>
        <v>1.0083622123999996</v>
      </c>
      <c r="Q20" s="76">
        <f t="shared" si="1"/>
        <v>1</v>
      </c>
    </row>
    <row r="21" spans="2:17" x14ac:dyDescent="0.3">
      <c r="B21" s="35">
        <v>70</v>
      </c>
      <c r="C21" s="36">
        <v>95</v>
      </c>
      <c r="D21" s="75">
        <f t="shared" si="1"/>
        <v>0.97848052250000017</v>
      </c>
      <c r="E21" s="11">
        <f t="shared" si="1"/>
        <v>0.96754100750000038</v>
      </c>
      <c r="F21" s="11">
        <f t="shared" si="1"/>
        <v>0.97108609600000051</v>
      </c>
      <c r="G21" s="11">
        <f t="shared" si="1"/>
        <v>0.96126302500000027</v>
      </c>
      <c r="H21" s="76">
        <f t="shared" si="1"/>
        <v>0.97919314285714276</v>
      </c>
      <c r="I21" s="11">
        <f t="shared" si="1"/>
        <v>0.97787717849999978</v>
      </c>
      <c r="J21" s="11">
        <f t="shared" si="1"/>
        <v>0.97347196999999985</v>
      </c>
      <c r="K21" s="11">
        <f t="shared" si="1"/>
        <v>0.96985272649999987</v>
      </c>
      <c r="L21" s="76">
        <f t="shared" si="1"/>
        <v>0.95716719999999944</v>
      </c>
      <c r="M21" s="11">
        <f t="shared" si="1"/>
        <v>0.97267621249999969</v>
      </c>
      <c r="N21" s="11">
        <f t="shared" si="1"/>
        <v>0.95817977649999975</v>
      </c>
      <c r="O21" s="11">
        <f t="shared" si="1"/>
        <v>0.96441735249999949</v>
      </c>
      <c r="P21" s="11">
        <f t="shared" si="1"/>
        <v>0.97036755199999969</v>
      </c>
      <c r="Q21" s="76">
        <f t="shared" si="1"/>
        <v>0.96272265624999975</v>
      </c>
    </row>
    <row r="22" spans="2:17" x14ac:dyDescent="0.3">
      <c r="B22" s="35" t="str">
        <f t="shared" ref="B22:Q22" si="2">B17</f>
        <v>EWB</v>
      </c>
      <c r="C22" s="36" t="str">
        <f t="shared" si="2"/>
        <v>OAT</v>
      </c>
      <c r="D22" s="35" t="str">
        <f t="shared" si="2"/>
        <v>Code</v>
      </c>
      <c r="E22" s="3" t="str">
        <f t="shared" si="2"/>
        <v>Tier 1</v>
      </c>
      <c r="F22" s="3" t="str">
        <f t="shared" si="2"/>
        <v>Tier 2</v>
      </c>
      <c r="G22" s="3" t="str">
        <f t="shared" si="2"/>
        <v>Tier 3</v>
      </c>
      <c r="H22" s="36" t="str">
        <f t="shared" si="2"/>
        <v>DEER</v>
      </c>
      <c r="I22" s="3" t="str">
        <f t="shared" si="2"/>
        <v>Code</v>
      </c>
      <c r="J22" s="3" t="str">
        <f t="shared" si="2"/>
        <v>Tier 1</v>
      </c>
      <c r="K22" s="3" t="str">
        <f t="shared" si="2"/>
        <v>Tier 3</v>
      </c>
      <c r="L22" s="36" t="str">
        <f t="shared" si="2"/>
        <v>DEER</v>
      </c>
      <c r="M22" s="3" t="str">
        <f t="shared" si="2"/>
        <v>Code</v>
      </c>
      <c r="N22" s="3" t="str">
        <f t="shared" si="2"/>
        <v>Tier 1</v>
      </c>
      <c r="O22" s="3" t="str">
        <f t="shared" si="2"/>
        <v>Tier 2</v>
      </c>
      <c r="P22" s="3" t="str">
        <f t="shared" si="2"/>
        <v>Tier 3</v>
      </c>
      <c r="Q22" s="36" t="str">
        <f t="shared" si="2"/>
        <v>DEER</v>
      </c>
    </row>
    <row r="23" spans="2:17" x14ac:dyDescent="0.3">
      <c r="B23" s="35">
        <v>67</v>
      </c>
      <c r="C23" s="36">
        <v>85</v>
      </c>
      <c r="D23" s="75">
        <f t="shared" ref="D23:Q26" si="3">D$3+D$4*$B23+D$5*$B23^2+D$6*$C23+D$7*$C23^2+D$8*$B23*$C23</f>
        <v>0.85285491920000012</v>
      </c>
      <c r="E23" s="11">
        <f t="shared" si="3"/>
        <v>0.84966321770000031</v>
      </c>
      <c r="F23" s="11">
        <f t="shared" si="3"/>
        <v>0.84781643960000019</v>
      </c>
      <c r="G23" s="11">
        <f t="shared" si="3"/>
        <v>0.82315120139999953</v>
      </c>
      <c r="H23" s="76">
        <f t="shared" si="3"/>
        <v>0.85497232142857127</v>
      </c>
      <c r="I23" s="11">
        <f t="shared" si="3"/>
        <v>0.88545428761</v>
      </c>
      <c r="J23" s="11">
        <f t="shared" si="3"/>
        <v>0.86354444919999984</v>
      </c>
      <c r="K23" s="11">
        <f t="shared" si="3"/>
        <v>0.85935434250000031</v>
      </c>
      <c r="L23" s="76">
        <f t="shared" si="3"/>
        <v>0.8556364642857146</v>
      </c>
      <c r="M23" s="11">
        <f t="shared" si="3"/>
        <v>0.87264590489999994</v>
      </c>
      <c r="N23" s="11">
        <f t="shared" si="3"/>
        <v>0.85355518770000005</v>
      </c>
      <c r="O23" s="11">
        <f t="shared" si="3"/>
        <v>0.86286717000000035</v>
      </c>
      <c r="P23" s="11">
        <f t="shared" si="3"/>
        <v>0.85674395339999943</v>
      </c>
      <c r="Q23" s="76">
        <f t="shared" si="3"/>
        <v>0.86546000000000012</v>
      </c>
    </row>
    <row r="24" spans="2:17" x14ac:dyDescent="0.3">
      <c r="B24" s="35">
        <v>67</v>
      </c>
      <c r="C24" s="36">
        <v>90</v>
      </c>
      <c r="D24" s="75">
        <f t="shared" si="3"/>
        <v>0.92726586470000005</v>
      </c>
      <c r="E24" s="11">
        <f t="shared" si="3"/>
        <v>0.92360165820000018</v>
      </c>
      <c r="F24" s="11">
        <f t="shared" si="3"/>
        <v>0.92372201110000018</v>
      </c>
      <c r="G24" s="11">
        <f t="shared" si="3"/>
        <v>0.91003088589999992</v>
      </c>
      <c r="H24" s="76">
        <f t="shared" si="3"/>
        <v>0.92210122767857128</v>
      </c>
      <c r="I24" s="11">
        <f t="shared" si="3"/>
        <v>0.94564017761000008</v>
      </c>
      <c r="J24" s="11">
        <f t="shared" si="3"/>
        <v>0.93135050619999959</v>
      </c>
      <c r="K24" s="11">
        <f t="shared" si="3"/>
        <v>0.92908266250000038</v>
      </c>
      <c r="L24" s="76">
        <f t="shared" si="3"/>
        <v>0.92465517410714293</v>
      </c>
      <c r="M24" s="11">
        <f t="shared" si="3"/>
        <v>0.93327659139999986</v>
      </c>
      <c r="N24" s="11">
        <f t="shared" si="3"/>
        <v>0.92632572670000046</v>
      </c>
      <c r="O24" s="11">
        <f t="shared" si="3"/>
        <v>0.93108731200000028</v>
      </c>
      <c r="P24" s="11">
        <f t="shared" si="3"/>
        <v>0.92861990039999975</v>
      </c>
      <c r="Q24" s="76">
        <f t="shared" si="3"/>
        <v>0.92750500000000002</v>
      </c>
    </row>
    <row r="25" spans="2:17" x14ac:dyDescent="0.3">
      <c r="B25" s="35">
        <v>67</v>
      </c>
      <c r="C25" s="36">
        <v>95</v>
      </c>
      <c r="D25" s="75">
        <f t="shared" si="3"/>
        <v>1.0102791152000004</v>
      </c>
      <c r="E25" s="11">
        <f t="shared" si="3"/>
        <v>1.0055351537000004</v>
      </c>
      <c r="F25" s="11">
        <f t="shared" si="3"/>
        <v>1.0075057876000002</v>
      </c>
      <c r="G25" s="11">
        <f t="shared" si="3"/>
        <v>1.0079541004000001</v>
      </c>
      <c r="H25" s="76">
        <f t="shared" si="3"/>
        <v>1</v>
      </c>
      <c r="I25" s="11">
        <f t="shared" si="3"/>
        <v>1.0126005326100003</v>
      </c>
      <c r="J25" s="11">
        <f t="shared" si="3"/>
        <v>1.0055262631999997</v>
      </c>
      <c r="K25" s="11">
        <f t="shared" si="3"/>
        <v>1.0057225475000005</v>
      </c>
      <c r="L25" s="76">
        <f t="shared" si="3"/>
        <v>1.0000000000000002</v>
      </c>
      <c r="M25" s="11">
        <f t="shared" si="3"/>
        <v>1.0027686928999997</v>
      </c>
      <c r="N25" s="11">
        <f t="shared" si="3"/>
        <v>1.0123464757000002</v>
      </c>
      <c r="O25" s="11">
        <f t="shared" si="3"/>
        <v>1.0109704990000004</v>
      </c>
      <c r="P25" s="11">
        <f t="shared" si="3"/>
        <v>1.0083622123999996</v>
      </c>
      <c r="Q25" s="76">
        <f t="shared" si="3"/>
        <v>1</v>
      </c>
    </row>
    <row r="26" spans="2:17" ht="15" thickBot="1" x14ac:dyDescent="0.35">
      <c r="B26" s="68">
        <v>67</v>
      </c>
      <c r="C26" s="71">
        <v>100</v>
      </c>
      <c r="D26" s="77">
        <f t="shared" si="3"/>
        <v>1.1018946706999997</v>
      </c>
      <c r="E26" s="78">
        <f t="shared" si="3"/>
        <v>1.0954637042000002</v>
      </c>
      <c r="F26" s="78">
        <f t="shared" si="3"/>
        <v>1.0991677691000001</v>
      </c>
      <c r="G26" s="78">
        <f t="shared" si="3"/>
        <v>1.1169208449000001</v>
      </c>
      <c r="H26" s="79">
        <f t="shared" si="3"/>
        <v>1.088668638392857</v>
      </c>
      <c r="I26" s="78">
        <f t="shared" si="3"/>
        <v>1.0863353526100001</v>
      </c>
      <c r="J26" s="78">
        <f t="shared" si="3"/>
        <v>1.0860717201999996</v>
      </c>
      <c r="K26" s="78">
        <f t="shared" si="3"/>
        <v>1.0892739975000001</v>
      </c>
      <c r="L26" s="79">
        <f t="shared" si="3"/>
        <v>1.0816709419642858</v>
      </c>
      <c r="M26" s="78">
        <f t="shared" si="3"/>
        <v>1.0811222093999997</v>
      </c>
      <c r="N26" s="78">
        <f t="shared" si="3"/>
        <v>1.1116174347000003</v>
      </c>
      <c r="O26" s="78">
        <f t="shared" si="3"/>
        <v>1.1025167310000001</v>
      </c>
      <c r="P26" s="78">
        <f t="shared" si="3"/>
        <v>1.0959708893999995</v>
      </c>
      <c r="Q26" s="79">
        <f t="shared" si="3"/>
        <v>1.082945</v>
      </c>
    </row>
  </sheetData>
  <mergeCells count="3">
    <mergeCell ref="D11:H11"/>
    <mergeCell ref="I11:L11"/>
    <mergeCell ref="M11:Q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Summary</vt:lpstr>
      <vt:lpstr>AllCoefs</vt:lpstr>
      <vt:lpstr>CLOSS</vt:lpstr>
      <vt:lpstr>EIR_fPLR</vt:lpstr>
      <vt:lpstr>ODFan_fPLR</vt:lpstr>
      <vt:lpstr>IDFan_fPLR</vt:lpstr>
      <vt:lpstr>Cap_T</vt:lpstr>
      <vt:lpstr>SCap_T</vt:lpstr>
      <vt:lpstr>EIR_fT</vt:lpstr>
      <vt:lpstr>Savings_65to109</vt:lpstr>
      <vt:lpstr>Savings_110to239</vt:lpstr>
      <vt:lpstr>Savings_240to759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 Maddox</dc:creator>
  <cp:lastModifiedBy>James J. Hirsch</cp:lastModifiedBy>
  <dcterms:created xsi:type="dcterms:W3CDTF">2010-08-12T17:56:03Z</dcterms:created>
  <dcterms:modified xsi:type="dcterms:W3CDTF">2018-02-23T22:23:55Z</dcterms:modified>
</cp:coreProperties>
</file>